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</externalReferences>
  <definedNames>
    <definedName name="_xlnm.Print_Area" localSheetId="0">'1'!$A$1:$Q$84</definedName>
  </definedNames>
  <calcPr fullCalcOnLoad="1"/>
</workbook>
</file>

<file path=xl/sharedStrings.xml><?xml version="1.0" encoding="utf-8"?>
<sst xmlns="http://schemas.openxmlformats.org/spreadsheetml/2006/main" count="171" uniqueCount="145">
  <si>
    <t>PATVIRTINTA</t>
  </si>
  <si>
    <t xml:space="preserve">Visagino savivaldybės tarybos         </t>
  </si>
  <si>
    <t xml:space="preserve">2011 m.  rugpjūčio  ___ d. sprendimu  Nr. TS- </t>
  </si>
  <si>
    <t>VĮ „VISAGINO ENERGIJA“</t>
  </si>
  <si>
    <t>(įmonės pavadinimas)</t>
  </si>
  <si>
    <t>VEIKLOS   IR   PLĖTROS  PLANAS</t>
  </si>
  <si>
    <t>tūkst. Lt</t>
  </si>
  <si>
    <t>Eil.</t>
  </si>
  <si>
    <t>Įsigytas (atstatytas) ilgalaikis</t>
  </si>
  <si>
    <t xml:space="preserve">  metai</t>
  </si>
  <si>
    <t xml:space="preserve"> metai</t>
  </si>
  <si>
    <t>Nr.</t>
  </si>
  <si>
    <t xml:space="preserve"> t  u  r  t  a  s</t>
  </si>
  <si>
    <t>metai</t>
  </si>
  <si>
    <t>I</t>
  </si>
  <si>
    <t>II</t>
  </si>
  <si>
    <t>III</t>
  </si>
  <si>
    <t>IV</t>
  </si>
  <si>
    <t>Iš viso</t>
  </si>
  <si>
    <t>1.</t>
  </si>
  <si>
    <t>Ilgalaikio turto įsigijimo šaltiniai</t>
  </si>
  <si>
    <t>1.1.</t>
  </si>
  <si>
    <t>Ilgalaikio turto nusidėvėjimo atstatymo lėšos</t>
  </si>
  <si>
    <t>1.2.</t>
  </si>
  <si>
    <t>Pagal panaudos sutart. eksploat. turto nusidėvėj.</t>
  </si>
  <si>
    <t>1.3.</t>
  </si>
  <si>
    <t>Valstybės lėšos</t>
  </si>
  <si>
    <t>1.3.1.</t>
  </si>
  <si>
    <t>Biudžeto lėšos</t>
  </si>
  <si>
    <t>1.4.</t>
  </si>
  <si>
    <t>Savivaldybės lėšos</t>
  </si>
  <si>
    <t>1.5.</t>
  </si>
  <si>
    <t>Paskolos investicijų projektams įgyvendinti</t>
  </si>
  <si>
    <t>1.5.1.</t>
  </si>
  <si>
    <t>Paskola, suteikta įmonei Neries upės baseino investicinės programos I etapui įvykdyti</t>
  </si>
  <si>
    <t>1.6.</t>
  </si>
  <si>
    <t>Įvairių fondų lėšos</t>
  </si>
  <si>
    <t>1.6.1.</t>
  </si>
  <si>
    <t>Europos sanglaudos fondo lėšos, skirtos kanaliz. renovavimui ir plėtrai</t>
  </si>
  <si>
    <t>Nenaudojamos amortizacinių atskaitymų lėšos</t>
  </si>
  <si>
    <t>x</t>
  </si>
  <si>
    <t>2.</t>
  </si>
  <si>
    <t>Viršnormatyvinio nusidėvėjimo lėšų poreikis</t>
  </si>
  <si>
    <t>3.</t>
  </si>
  <si>
    <t>Lėšų panaudojimas</t>
  </si>
  <si>
    <t>3.1.</t>
  </si>
  <si>
    <t>Investicijų ir plėtros projektams įgyvendinti</t>
  </si>
  <si>
    <t>3.1.1.</t>
  </si>
  <si>
    <t>Vandentvarkos ūkio rekonstrukcija, I etapas</t>
  </si>
  <si>
    <t>3.1.2.</t>
  </si>
  <si>
    <t>Visagino dumblo apdorojimo įrenginių statyba</t>
  </si>
  <si>
    <t>3.1.3.</t>
  </si>
  <si>
    <t>Paskolos, suteiktos įmonei Neries upės baseino investicinės programos I etapui įvykdyti, grąžinimas</t>
  </si>
  <si>
    <t>3.2.</t>
  </si>
  <si>
    <t>Ilgalaikiam turtui įsigyti ir atstatyti (renovuoti)</t>
  </si>
  <si>
    <t>3.2.1.</t>
  </si>
  <si>
    <t>Magistralinio vandentiekio renovacija</t>
  </si>
  <si>
    <t>3.2.1.1</t>
  </si>
  <si>
    <t>Magistralinis Taikos prospekto vandentiekis</t>
  </si>
  <si>
    <t>3.2.1.2</t>
  </si>
  <si>
    <t xml:space="preserve">Magistralinio vandentiekio nuo vš. 20V iki vš. 11V renovacija DN200 L460 m. </t>
  </si>
  <si>
    <t>3.2.1.3</t>
  </si>
  <si>
    <t>Magistralinių vandentakių Nr.3A ir 4A renovacija DN200 L340</t>
  </si>
  <si>
    <t>3.2.1.4</t>
  </si>
  <si>
    <t xml:space="preserve">Magistralinio vandentiekio nuo V - 60 iki V - 61 ir iki t. „A" VĮ VAC renovacija ir rekonstrukcija                          </t>
  </si>
  <si>
    <t>3.2.1.5</t>
  </si>
  <si>
    <t xml:space="preserve">Magistralinis vandentiekis šalia Taikos pr. nuo V - 304 iki V - 212/1. Gyv. namų ir pastatų vandens įvadai                 </t>
  </si>
  <si>
    <t>3.2.1.6</t>
  </si>
  <si>
    <t xml:space="preserve">Magistralinis vandentiekis nuo V-30 (a.k. 23) iki vandenvietės teritorijos (a.k. 7)                                      </t>
  </si>
  <si>
    <t>3.2.1.7</t>
  </si>
  <si>
    <t>Magistralinis vandentiekis (V-1) nuo t. „A" iki vandenvietės teritorijos</t>
  </si>
  <si>
    <t>3.2.1.8</t>
  </si>
  <si>
    <t xml:space="preserve">Magistralinis vandentiekis šalia Taikos pr. nuo V - 30 iki V - 302A, V - 306 ir nuo V - 302A iki V - 3106. Gyv. namų vandens įvadai  </t>
  </si>
  <si>
    <t>3.2.1.9</t>
  </si>
  <si>
    <t>Magistralinis vandentiekis šalia Jaunystės g. Nuo V-323 iki V-394 ir iki V-3100. Gyv. namų ir pastatų įvadai</t>
  </si>
  <si>
    <t>3.2.2.</t>
  </si>
  <si>
    <t>Skirstomųjų vandens tinklų renovacija</t>
  </si>
  <si>
    <t>3.2.2.1</t>
  </si>
  <si>
    <t>Vandentiekis nuo praeinamojo tunelio iki gyvenamųjų namų Vilties g. 12, 10, 8</t>
  </si>
  <si>
    <t>3.2.2.2</t>
  </si>
  <si>
    <t>Kelių ir šaligatvių dangos atstatymas po vamzdžių remonto</t>
  </si>
  <si>
    <t>3.2.2.3</t>
  </si>
  <si>
    <t xml:space="preserve">Vandentiekio nuo t. „A" (Tarybų g.) iki V-225 (4a) (Veteranų g.) gyv. namų vandens įvadai                            </t>
  </si>
  <si>
    <t>3.2.2.4</t>
  </si>
  <si>
    <t xml:space="preserve">Vandentiekis nuo a.k. 23 iki 438 past.                                  </t>
  </si>
  <si>
    <t>3.2.2.5</t>
  </si>
  <si>
    <t>Vandentiekis vandenvietės teritorijoje</t>
  </si>
  <si>
    <t>3.2.2.6</t>
  </si>
  <si>
    <t xml:space="preserve">Vandentiekio nuo V - 306 (189) iki V - 308 (15) (Taikos pr. 88) vandens įvadas        </t>
  </si>
  <si>
    <t>3.2.3</t>
  </si>
  <si>
    <t>Magistralinių kanalizacijos tinklų renovacija</t>
  </si>
  <si>
    <t>3.2.3.1</t>
  </si>
  <si>
    <t xml:space="preserve">Magistralinis kanalizacijos kolektorius šalia a.k. 1 nuo mazgo Nr. 2 iki mazgo Nr. 3               </t>
  </si>
  <si>
    <t>3.2.4.</t>
  </si>
  <si>
    <t>Skirstomųjų  kanalizacijos tinklų renovacija</t>
  </si>
  <si>
    <t>3.2.4.1</t>
  </si>
  <si>
    <t xml:space="preserve">Slėginis kolektorius nuo KS-3 (III mkr.) iki K-106 (Energetikų g. 16)                     </t>
  </si>
  <si>
    <t>3.2.4.2</t>
  </si>
  <si>
    <t>Buitinės kanalizacijos tinklai nuo K-52 (Vilties g. 4) iki K-221 (Parko g. ½)</t>
  </si>
  <si>
    <t>3.2.5</t>
  </si>
  <si>
    <t>Artezinių gręžinių tamponavimas (likvidavimas)</t>
  </si>
  <si>
    <t>3.2.6</t>
  </si>
  <si>
    <t>Monitoringo programos įrengimas</t>
  </si>
  <si>
    <t>3.2.7</t>
  </si>
  <si>
    <t>V ir VĮ baro įrangos įsigijimas</t>
  </si>
  <si>
    <t>3.2.8</t>
  </si>
  <si>
    <t>Įrangos remontas, techninė priežiūra ir aptarnavimas</t>
  </si>
  <si>
    <t>3.2.9</t>
  </si>
  <si>
    <t>Automatinio valdymo ir SCADA sistemų tech. priežiūros paslaugos</t>
  </si>
  <si>
    <t>3.2.10</t>
  </si>
  <si>
    <t>Vandenviečių gręžinių dispečerizavimas</t>
  </si>
  <si>
    <t>3.2.11</t>
  </si>
  <si>
    <t>Pastatų stogo ir fasado remontas</t>
  </si>
  <si>
    <t>3.2.12</t>
  </si>
  <si>
    <t xml:space="preserve">Artezinių gręžinių Nr. 20V, 11V vandentakių renovacija </t>
  </si>
  <si>
    <t>3.2.13</t>
  </si>
  <si>
    <t>TP-4 rekonstrukcija (vandenvietėje)</t>
  </si>
  <si>
    <t>3.2.14</t>
  </si>
  <si>
    <t>Kilnojamo 400kW 380 V dyzelinio generatoriaus įsigijimas</t>
  </si>
  <si>
    <t>3.2.15</t>
  </si>
  <si>
    <t>Kanalizacijos KS-1, KS-2, KS-3, KS-4, KS-5 el. apšvietimo tinklo remontas</t>
  </si>
  <si>
    <t>3.2.16</t>
  </si>
  <si>
    <t>Nereikalingo ir netinkamo naudoti nekilnojamojo turto likvidavimas</t>
  </si>
  <si>
    <t>3.2.17</t>
  </si>
  <si>
    <t xml:space="preserve">Šalto vandens skaitikliai </t>
  </si>
  <si>
    <t>3.2.18</t>
  </si>
  <si>
    <t>Traktorius John Deere 6930</t>
  </si>
  <si>
    <t>3.2.19</t>
  </si>
  <si>
    <t>Frontalinis krautuvas John Deere 663</t>
  </si>
  <si>
    <t>3.2.20</t>
  </si>
  <si>
    <t>Liekanų smulkintuvas KUHN BK 320</t>
  </si>
  <si>
    <t>3.2.21</t>
  </si>
  <si>
    <t>Nuotekų valyklos dispečerizacijos ir valdymo sistema</t>
  </si>
  <si>
    <t>3.2.22</t>
  </si>
  <si>
    <t>Įėjimo kontrolės sistemos įrengimas</t>
  </si>
  <si>
    <t>3.2.23</t>
  </si>
  <si>
    <t>Buitinės kanalizacijos siurbimo stoties rekonstrukcija</t>
  </si>
  <si>
    <t>3.2.24</t>
  </si>
  <si>
    <t>Lietaus kanalizacijos siurbimo stoties rekonstrukcija</t>
  </si>
  <si>
    <t>3.2.25</t>
  </si>
  <si>
    <t>Vandentiekis nuo V-383 iki V-359 ir nuo V-3100 iki V-3102. Gyv. namų ir pastatų vandens įvadai</t>
  </si>
  <si>
    <t>3.2.26</t>
  </si>
  <si>
    <t>Vandentiekis nuo praeinamojo  tunelio iki gyvenamųjų namų  Vilties g.  10</t>
  </si>
  <si>
    <t>3.2.27</t>
  </si>
  <si>
    <t>Laboratorijos įrangos ir prietaisų įsigijimas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</si>
</sst>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Arial"/>
      <family val="2"/>
    </font>
    <font>
      <b/>
      <i/>
      <u val="single"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Fill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Fill="1" applyAlignment="1">
      <alignment wrapText="1"/>
    </xf>
    <xf numFmtId="0" fontId="25" fillId="0" borderId="0" xfId="0" applyFont="1" applyAlignment="1" applyProtection="1">
      <alignment vertical="top" wrapText="1"/>
      <protection hidden="1"/>
    </xf>
    <xf numFmtId="0" fontId="26" fillId="0" borderId="0" xfId="0" applyFont="1" applyFill="1" applyAlignment="1">
      <alignment wrapText="1"/>
    </xf>
    <xf numFmtId="0" fontId="27" fillId="0" borderId="0" xfId="0" applyFont="1" applyAlignment="1" applyProtection="1">
      <alignment vertical="top" wrapText="1"/>
      <protection hidden="1"/>
    </xf>
    <xf numFmtId="0" fontId="30" fillId="0" borderId="0" xfId="0" applyNumberFormat="1" applyFont="1" applyBorder="1" applyAlignment="1" applyProtection="1">
      <alignment horizontal="center"/>
      <protection hidden="1"/>
    </xf>
    <xf numFmtId="2" fontId="26" fillId="0" borderId="0" xfId="0" applyNumberFormat="1" applyFont="1" applyAlignment="1">
      <alignment wrapText="1"/>
    </xf>
    <xf numFmtId="0" fontId="31" fillId="0" borderId="10" xfId="0" applyFont="1" applyBorder="1" applyAlignment="1" applyProtection="1">
      <alignment horizontal="center" vertical="center"/>
      <protection hidden="1"/>
    </xf>
    <xf numFmtId="0" fontId="32" fillId="0" borderId="11" xfId="0" applyFont="1" applyBorder="1" applyAlignment="1" applyProtection="1">
      <alignment horizontal="center" vertical="center"/>
      <protection hidden="1"/>
    </xf>
    <xf numFmtId="1" fontId="32" fillId="0" borderId="12" xfId="0" applyNumberFormat="1" applyFont="1" applyBorder="1" applyAlignment="1" applyProtection="1">
      <alignment horizontal="center" vertical="center"/>
      <protection hidden="1"/>
    </xf>
    <xf numFmtId="0" fontId="32" fillId="0" borderId="13" xfId="0" applyFont="1" applyBorder="1" applyAlignment="1" applyProtection="1">
      <alignment vertical="center"/>
      <protection hidden="1"/>
    </xf>
    <xf numFmtId="1" fontId="32" fillId="0" borderId="14" xfId="0" applyNumberFormat="1" applyFont="1" applyBorder="1" applyAlignment="1" applyProtection="1">
      <alignment horizontal="right" vertical="center"/>
      <protection hidden="1"/>
    </xf>
    <xf numFmtId="0" fontId="32" fillId="0" borderId="14" xfId="0" applyFont="1" applyBorder="1" applyAlignment="1" applyProtection="1">
      <alignment vertical="center"/>
      <protection hidden="1"/>
    </xf>
    <xf numFmtId="0" fontId="32" fillId="0" borderId="15" xfId="0" applyFont="1" applyBorder="1" applyAlignment="1" applyProtection="1">
      <alignment vertical="center"/>
      <protection hidden="1"/>
    </xf>
    <xf numFmtId="1" fontId="32" fillId="0" borderId="12" xfId="0" applyNumberFormat="1" applyFont="1" applyBorder="1" applyAlignment="1" applyProtection="1">
      <alignment horizontal="center" vertical="center" wrapText="1"/>
      <protection hidden="1"/>
    </xf>
    <xf numFmtId="1" fontId="32" fillId="0" borderId="16" xfId="0" applyNumberFormat="1" applyFont="1" applyBorder="1" applyAlignment="1" applyProtection="1">
      <alignment horizontal="center" vertical="center" wrapText="1"/>
      <protection hidden="1"/>
    </xf>
    <xf numFmtId="0" fontId="31" fillId="0" borderId="17" xfId="0" applyFont="1" applyBorder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32" fillId="0" borderId="19" xfId="0" applyFont="1" applyBorder="1" applyAlignment="1" applyProtection="1">
      <alignment horizontal="center" vertical="center"/>
      <protection hidden="1"/>
    </xf>
    <xf numFmtId="0" fontId="32" fillId="0" borderId="17" xfId="0" applyFont="1" applyBorder="1" applyAlignment="1" applyProtection="1">
      <alignment horizontal="center" vertical="center"/>
      <protection hidden="1"/>
    </xf>
    <xf numFmtId="0" fontId="32" fillId="0" borderId="20" xfId="0" applyFont="1" applyBorder="1" applyAlignment="1" applyProtection="1">
      <alignment horizontal="center" vertical="center"/>
      <protection hidden="1"/>
    </xf>
    <xf numFmtId="0" fontId="32" fillId="0" borderId="13" xfId="0" applyFont="1" applyBorder="1" applyAlignment="1" applyProtection="1">
      <alignment horizontal="center" vertical="center"/>
      <protection hidden="1"/>
    </xf>
    <xf numFmtId="0" fontId="33" fillId="0" borderId="19" xfId="0" applyFont="1" applyBorder="1" applyAlignment="1" applyProtection="1">
      <alignment horizontal="center" vertical="center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vertical="center"/>
      <protection hidden="1"/>
    </xf>
    <xf numFmtId="3" fontId="33" fillId="0" borderId="23" xfId="0" applyNumberFormat="1" applyFont="1" applyBorder="1" applyAlignment="1" applyProtection="1">
      <alignment horizontal="center" vertical="center"/>
      <protection hidden="1"/>
    </xf>
    <xf numFmtId="164" fontId="33" fillId="0" borderId="21" xfId="0" applyNumberFormat="1" applyFont="1" applyBorder="1" applyAlignment="1" applyProtection="1">
      <alignment horizontal="center" vertical="center"/>
      <protection hidden="1"/>
    </xf>
    <xf numFmtId="164" fontId="33" fillId="0" borderId="24" xfId="0" applyNumberFormat="1" applyFont="1" applyBorder="1" applyAlignment="1" applyProtection="1">
      <alignment horizontal="center" vertical="center"/>
      <protection hidden="1"/>
    </xf>
    <xf numFmtId="164" fontId="33" fillId="0" borderId="25" xfId="0" applyNumberFormat="1" applyFont="1" applyBorder="1" applyAlignment="1" applyProtection="1">
      <alignment horizontal="center" vertical="center"/>
      <protection hidden="1"/>
    </xf>
    <xf numFmtId="3" fontId="33" fillId="0" borderId="26" xfId="0" applyNumberFormat="1" applyFont="1" applyBorder="1" applyAlignment="1" applyProtection="1">
      <alignment horizontal="center" vertical="center"/>
      <protection hidden="1"/>
    </xf>
    <xf numFmtId="3" fontId="33" fillId="0" borderId="27" xfId="0" applyNumberFormat="1" applyFont="1" applyBorder="1" applyAlignment="1" applyProtection="1">
      <alignment horizontal="center" vertical="center"/>
      <protection hidden="1"/>
    </xf>
    <xf numFmtId="0" fontId="35" fillId="0" borderId="22" xfId="0" applyFont="1" applyBorder="1" applyAlignment="1" applyProtection="1">
      <alignment vertical="center"/>
      <protection hidden="1"/>
    </xf>
    <xf numFmtId="164" fontId="21" fillId="0" borderId="23" xfId="0" applyNumberFormat="1" applyFont="1" applyBorder="1" applyAlignment="1" applyProtection="1">
      <alignment horizontal="center" vertical="center"/>
      <protection hidden="1"/>
    </xf>
    <xf numFmtId="164" fontId="21" fillId="0" borderId="21" xfId="0" applyNumberFormat="1" applyFont="1" applyBorder="1" applyAlignment="1" applyProtection="1">
      <alignment horizontal="center" vertical="center"/>
      <protection hidden="1"/>
    </xf>
    <xf numFmtId="164" fontId="21" fillId="0" borderId="24" xfId="0" applyNumberFormat="1" applyFont="1" applyBorder="1" applyAlignment="1" applyProtection="1">
      <alignment horizontal="center" vertical="center"/>
      <protection hidden="1"/>
    </xf>
    <xf numFmtId="164" fontId="21" fillId="0" borderId="25" xfId="0" applyNumberFormat="1" applyFont="1" applyBorder="1" applyAlignment="1" applyProtection="1">
      <alignment horizontal="center" vertical="center"/>
      <protection hidden="1"/>
    </xf>
    <xf numFmtId="3" fontId="21" fillId="0" borderId="23" xfId="0" applyNumberFormat="1" applyFont="1" applyBorder="1" applyAlignment="1" applyProtection="1">
      <alignment horizontal="center" vertical="center"/>
      <protection hidden="1"/>
    </xf>
    <xf numFmtId="3" fontId="21" fillId="0" borderId="26" xfId="0" applyNumberFormat="1" applyFont="1" applyBorder="1" applyAlignment="1" applyProtection="1">
      <alignment horizontal="center" vertical="center"/>
      <protection hidden="1"/>
    </xf>
    <xf numFmtId="3" fontId="21" fillId="0" borderId="27" xfId="0" applyNumberFormat="1" applyFont="1" applyBorder="1" applyAlignment="1" applyProtection="1">
      <alignment horizontal="center" vertical="center"/>
      <protection hidden="1"/>
    </xf>
    <xf numFmtId="0" fontId="34" fillId="0" borderId="28" xfId="0" applyFont="1" applyBorder="1" applyAlignment="1" applyProtection="1">
      <alignment horizontal="center" vertical="center"/>
      <protection hidden="1"/>
    </xf>
    <xf numFmtId="0" fontId="35" fillId="0" borderId="29" xfId="0" applyFont="1" applyBorder="1" applyAlignment="1" applyProtection="1">
      <alignment vertical="center"/>
      <protection hidden="1"/>
    </xf>
    <xf numFmtId="164" fontId="21" fillId="0" borderId="30" xfId="0" applyNumberFormat="1" applyFont="1" applyBorder="1" applyAlignment="1" applyProtection="1">
      <alignment horizontal="center" vertical="center"/>
      <protection hidden="1"/>
    </xf>
    <xf numFmtId="164" fontId="21" fillId="0" borderId="31" xfId="0" applyNumberFormat="1" applyFont="1" applyBorder="1" applyAlignment="1" applyProtection="1">
      <alignment horizontal="center" vertical="center"/>
      <protection hidden="1"/>
    </xf>
    <xf numFmtId="164" fontId="21" fillId="0" borderId="32" xfId="0" applyNumberFormat="1" applyFont="1" applyBorder="1" applyAlignment="1" applyProtection="1">
      <alignment horizontal="center" vertical="center"/>
      <protection hidden="1"/>
    </xf>
    <xf numFmtId="3" fontId="33" fillId="0" borderId="30" xfId="0" applyNumberFormat="1" applyFont="1" applyBorder="1" applyAlignment="1" applyProtection="1">
      <alignment horizontal="center" vertical="center"/>
      <protection hidden="1"/>
    </xf>
    <xf numFmtId="164" fontId="21" fillId="0" borderId="28" xfId="0" applyNumberFormat="1" applyFont="1" applyBorder="1" applyAlignment="1" applyProtection="1">
      <alignment horizontal="center" vertical="center"/>
      <protection hidden="1"/>
    </xf>
    <xf numFmtId="3" fontId="33" fillId="0" borderId="33" xfId="0" applyNumberFormat="1" applyFont="1" applyBorder="1" applyAlignment="1" applyProtection="1">
      <alignment horizontal="center" vertical="center"/>
      <protection hidden="1"/>
    </xf>
    <xf numFmtId="3" fontId="33" fillId="0" borderId="34" xfId="0" applyNumberFormat="1" applyFont="1" applyBorder="1" applyAlignment="1" applyProtection="1">
      <alignment horizontal="center" vertical="center"/>
      <protection hidden="1"/>
    </xf>
    <xf numFmtId="3" fontId="21" fillId="0" borderId="30" xfId="0" applyNumberFormat="1" applyFont="1" applyBorder="1" applyAlignment="1" applyProtection="1">
      <alignment horizontal="center" vertical="center"/>
      <protection hidden="1"/>
    </xf>
    <xf numFmtId="0" fontId="19" fillId="0" borderId="35" xfId="0" applyFont="1" applyBorder="1" applyAlignment="1" applyProtection="1">
      <alignment horizontal="center" vertical="center"/>
      <protection hidden="1"/>
    </xf>
    <xf numFmtId="0" fontId="36" fillId="0" borderId="36" xfId="0" applyFont="1" applyBorder="1" applyAlignment="1" applyProtection="1">
      <alignment vertical="center"/>
      <protection locked="0"/>
    </xf>
    <xf numFmtId="164" fontId="36" fillId="0" borderId="35" xfId="0" applyNumberFormat="1" applyFont="1" applyBorder="1" applyAlignment="1" applyProtection="1">
      <alignment horizontal="right" vertical="center"/>
      <protection locked="0"/>
    </xf>
    <xf numFmtId="164" fontId="36" fillId="0" borderId="37" xfId="0" applyNumberFormat="1" applyFont="1" applyBorder="1" applyAlignment="1" applyProtection="1">
      <alignment horizontal="right" vertical="center"/>
      <protection locked="0"/>
    </xf>
    <xf numFmtId="164" fontId="36" fillId="0" borderId="38" xfId="0" applyNumberFormat="1" applyFont="1" applyBorder="1" applyAlignment="1" applyProtection="1">
      <alignment horizontal="right" vertical="center"/>
      <protection locked="0"/>
    </xf>
    <xf numFmtId="164" fontId="36" fillId="0" borderId="39" xfId="0" applyNumberFormat="1" applyFont="1" applyBorder="1" applyAlignment="1" applyProtection="1">
      <alignment horizontal="right" vertical="center"/>
      <protection locked="0"/>
    </xf>
    <xf numFmtId="3" fontId="21" fillId="0" borderId="40" xfId="0" applyNumberFormat="1" applyFont="1" applyBorder="1" applyAlignment="1" applyProtection="1">
      <alignment horizontal="center" vertical="center"/>
      <protection hidden="1"/>
    </xf>
    <xf numFmtId="3" fontId="21" fillId="0" borderId="41" xfId="0" applyNumberFormat="1" applyFont="1" applyBorder="1" applyAlignment="1" applyProtection="1">
      <alignment horizontal="center" vertical="center"/>
      <protection hidden="1"/>
    </xf>
    <xf numFmtId="164" fontId="36" fillId="0" borderId="40" xfId="0" applyNumberFormat="1" applyFont="1" applyBorder="1" applyAlignment="1" applyProtection="1">
      <alignment horizontal="right" vertical="center"/>
      <protection locked="0"/>
    </xf>
    <xf numFmtId="164" fontId="20" fillId="24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hidden="1"/>
    </xf>
    <xf numFmtId="0" fontId="36" fillId="0" borderId="29" xfId="0" applyFont="1" applyBorder="1" applyAlignment="1" applyProtection="1">
      <alignment vertical="center"/>
      <protection locked="0"/>
    </xf>
    <xf numFmtId="164" fontId="36" fillId="0" borderId="28" xfId="0" applyNumberFormat="1" applyFont="1" applyBorder="1" applyAlignment="1" applyProtection="1">
      <alignment horizontal="right" vertical="center"/>
      <protection locked="0"/>
    </xf>
    <xf numFmtId="164" fontId="36" fillId="0" borderId="33" xfId="0" applyNumberFormat="1" applyFont="1" applyBorder="1" applyAlignment="1" applyProtection="1">
      <alignment horizontal="right" vertical="center"/>
      <protection locked="0"/>
    </xf>
    <xf numFmtId="164" fontId="36" fillId="0" borderId="31" xfId="0" applyNumberFormat="1" applyFont="1" applyBorder="1" applyAlignment="1" applyProtection="1">
      <alignment horizontal="right" vertical="center"/>
      <protection locked="0"/>
    </xf>
    <xf numFmtId="164" fontId="36" fillId="0" borderId="42" xfId="0" applyNumberFormat="1" applyFont="1" applyBorder="1" applyAlignment="1" applyProtection="1">
      <alignment horizontal="right" vertical="center"/>
      <protection locked="0"/>
    </xf>
    <xf numFmtId="3" fontId="21" fillId="0" borderId="33" xfId="0" applyNumberFormat="1" applyFont="1" applyBorder="1" applyAlignment="1" applyProtection="1">
      <alignment horizontal="center" vertical="center"/>
      <protection hidden="1"/>
    </xf>
    <xf numFmtId="164" fontId="36" fillId="0" borderId="30" xfId="0" applyNumberFormat="1" applyFont="1" applyBorder="1" applyAlignment="1" applyProtection="1">
      <alignment horizontal="right" vertical="center"/>
      <protection locked="0"/>
    </xf>
    <xf numFmtId="0" fontId="34" fillId="0" borderId="43" xfId="0" applyFont="1" applyBorder="1" applyAlignment="1" applyProtection="1">
      <alignment horizontal="center" vertical="center"/>
      <protection hidden="1"/>
    </xf>
    <xf numFmtId="0" fontId="35" fillId="0" borderId="44" xfId="0" applyFont="1" applyBorder="1" applyAlignment="1" applyProtection="1">
      <alignment vertical="center"/>
      <protection hidden="1"/>
    </xf>
    <xf numFmtId="164" fontId="21" fillId="0" borderId="45" xfId="0" applyNumberFormat="1" applyFont="1" applyBorder="1" applyAlignment="1" applyProtection="1">
      <alignment horizontal="center" vertical="center"/>
      <protection hidden="1"/>
    </xf>
    <xf numFmtId="164" fontId="21" fillId="0" borderId="43" xfId="0" applyNumberFormat="1" applyFont="1" applyBorder="1" applyAlignment="1" applyProtection="1">
      <alignment horizontal="center" vertical="center"/>
      <protection hidden="1"/>
    </xf>
    <xf numFmtId="164" fontId="21" fillId="0" borderId="46" xfId="0" applyNumberFormat="1" applyFont="1" applyBorder="1" applyAlignment="1" applyProtection="1">
      <alignment horizontal="center" vertical="center"/>
      <protection hidden="1"/>
    </xf>
    <xf numFmtId="164" fontId="21" fillId="0" borderId="47" xfId="0" applyNumberFormat="1" applyFont="1" applyBorder="1" applyAlignment="1" applyProtection="1">
      <alignment horizontal="center" vertical="center"/>
      <protection hidden="1"/>
    </xf>
    <xf numFmtId="3" fontId="33" fillId="0" borderId="45" xfId="0" applyNumberFormat="1" applyFont="1" applyBorder="1" applyAlignment="1" applyProtection="1">
      <alignment horizontal="center" vertical="center"/>
      <protection hidden="1"/>
    </xf>
    <xf numFmtId="3" fontId="33" fillId="0" borderId="48" xfId="0" applyNumberFormat="1" applyFont="1" applyBorder="1" applyAlignment="1" applyProtection="1">
      <alignment horizontal="center" vertical="center"/>
      <protection hidden="1"/>
    </xf>
    <xf numFmtId="3" fontId="33" fillId="0" borderId="49" xfId="0" applyNumberFormat="1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0" fontId="36" fillId="0" borderId="44" xfId="0" applyFont="1" applyBorder="1" applyAlignment="1" applyProtection="1">
      <alignment vertical="center"/>
      <protection locked="0"/>
    </xf>
    <xf numFmtId="164" fontId="21" fillId="0" borderId="45" xfId="0" applyNumberFormat="1" applyFont="1" applyBorder="1" applyAlignment="1" applyProtection="1">
      <alignment horizontal="right" vertical="center"/>
      <protection hidden="1" locked="0"/>
    </xf>
    <xf numFmtId="164" fontId="21" fillId="0" borderId="43" xfId="0" applyNumberFormat="1" applyFont="1" applyBorder="1" applyAlignment="1" applyProtection="1">
      <alignment horizontal="right" vertical="center"/>
      <protection locked="0"/>
    </xf>
    <xf numFmtId="164" fontId="21" fillId="0" borderId="46" xfId="0" applyNumberFormat="1" applyFont="1" applyBorder="1" applyAlignment="1" applyProtection="1">
      <alignment horizontal="right" vertical="center"/>
      <protection locked="0"/>
    </xf>
    <xf numFmtId="164" fontId="21" fillId="0" borderId="47" xfId="0" applyNumberFormat="1" applyFont="1" applyBorder="1" applyAlignment="1" applyProtection="1">
      <alignment horizontal="right" vertical="center"/>
      <protection locked="0"/>
    </xf>
    <xf numFmtId="3" fontId="21" fillId="0" borderId="45" xfId="0" applyNumberFormat="1" applyFont="1" applyBorder="1" applyAlignment="1" applyProtection="1">
      <alignment horizontal="right" vertical="center"/>
      <protection hidden="1"/>
    </xf>
    <xf numFmtId="3" fontId="21" fillId="0" borderId="48" xfId="0" applyNumberFormat="1" applyFont="1" applyBorder="1" applyAlignment="1" applyProtection="1">
      <alignment horizontal="right" vertical="center"/>
      <protection hidden="1"/>
    </xf>
    <xf numFmtId="164" fontId="21" fillId="0" borderId="45" xfId="0" applyNumberFormat="1" applyFont="1" applyBorder="1" applyAlignment="1" applyProtection="1">
      <alignment horizontal="right" vertical="center"/>
      <protection locked="0"/>
    </xf>
    <xf numFmtId="3" fontId="21" fillId="0" borderId="49" xfId="0" applyNumberFormat="1" applyFont="1" applyBorder="1" applyAlignment="1" applyProtection="1">
      <alignment horizontal="right" vertical="center"/>
      <protection locked="0"/>
    </xf>
    <xf numFmtId="3" fontId="21" fillId="0" borderId="45" xfId="0" applyNumberFormat="1" applyFont="1" applyBorder="1" applyAlignment="1" applyProtection="1">
      <alignment horizontal="right" vertical="center"/>
      <protection locked="0"/>
    </xf>
    <xf numFmtId="0" fontId="20" fillId="0" borderId="35" xfId="0" applyFont="1" applyBorder="1" applyAlignment="1" applyProtection="1">
      <alignment horizontal="center" vertical="center"/>
      <protection hidden="1"/>
    </xf>
    <xf numFmtId="0" fontId="36" fillId="0" borderId="36" xfId="0" applyFont="1" applyBorder="1" applyAlignment="1" applyProtection="1">
      <alignment vertical="center" wrapText="1"/>
      <protection locked="0"/>
    </xf>
    <xf numFmtId="164" fontId="36" fillId="0" borderId="40" xfId="0" applyNumberFormat="1" applyFont="1" applyBorder="1" applyAlignment="1" applyProtection="1">
      <alignment vertical="center"/>
      <protection locked="0"/>
    </xf>
    <xf numFmtId="164" fontId="36" fillId="0" borderId="35" xfId="0" applyNumberFormat="1" applyFont="1" applyBorder="1" applyAlignment="1" applyProtection="1">
      <alignment vertical="center"/>
      <protection locked="0"/>
    </xf>
    <xf numFmtId="164" fontId="36" fillId="0" borderId="50" xfId="0" applyNumberFormat="1" applyFont="1" applyBorder="1" applyAlignment="1" applyProtection="1">
      <alignment vertical="center"/>
      <protection locked="0"/>
    </xf>
    <xf numFmtId="164" fontId="36" fillId="0" borderId="51" xfId="0" applyNumberFormat="1" applyFont="1" applyBorder="1" applyAlignment="1" applyProtection="1">
      <alignment vertical="center"/>
      <protection locked="0"/>
    </xf>
    <xf numFmtId="3" fontId="36" fillId="0" borderId="40" xfId="0" applyNumberFormat="1" applyFont="1" applyBorder="1" applyAlignment="1" applyProtection="1">
      <alignment vertical="center"/>
      <protection hidden="1"/>
    </xf>
    <xf numFmtId="3" fontId="36" fillId="0" borderId="41" xfId="0" applyNumberFormat="1" applyFont="1" applyBorder="1" applyAlignment="1" applyProtection="1">
      <alignment vertical="center"/>
      <protection hidden="1"/>
    </xf>
    <xf numFmtId="3" fontId="36" fillId="0" borderId="40" xfId="0" applyNumberFormat="1" applyFont="1" applyBorder="1" applyAlignment="1" applyProtection="1">
      <alignment vertical="center"/>
      <protection locked="0"/>
    </xf>
    <xf numFmtId="3" fontId="36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hidden="1"/>
    </xf>
    <xf numFmtId="0" fontId="20" fillId="0" borderId="43" xfId="0" applyFont="1" applyBorder="1" applyAlignment="1" applyProtection="1">
      <alignment horizontal="center" vertical="center"/>
      <protection hidden="1"/>
    </xf>
    <xf numFmtId="0" fontId="36" fillId="0" borderId="44" xfId="0" applyFont="1" applyBorder="1" applyAlignment="1" applyProtection="1">
      <alignment vertical="center" wrapText="1"/>
      <protection locked="0"/>
    </xf>
    <xf numFmtId="164" fontId="36" fillId="0" borderId="45" xfId="0" applyNumberFormat="1" applyFont="1" applyBorder="1" applyAlignment="1" applyProtection="1">
      <alignment vertical="center"/>
      <protection locked="0"/>
    </xf>
    <xf numFmtId="164" fontId="36" fillId="0" borderId="43" xfId="0" applyNumberFormat="1" applyFont="1" applyBorder="1" applyAlignment="1" applyProtection="1">
      <alignment vertical="center"/>
      <protection locked="0"/>
    </xf>
    <xf numFmtId="164" fontId="36" fillId="0" borderId="46" xfId="0" applyNumberFormat="1" applyFont="1" applyBorder="1" applyAlignment="1" applyProtection="1">
      <alignment vertical="center"/>
      <protection locked="0"/>
    </xf>
    <xf numFmtId="164" fontId="36" fillId="0" borderId="47" xfId="0" applyNumberFormat="1" applyFont="1" applyBorder="1" applyAlignment="1" applyProtection="1">
      <alignment vertical="center"/>
      <protection locked="0"/>
    </xf>
    <xf numFmtId="3" fontId="36" fillId="0" borderId="45" xfId="0" applyNumberFormat="1" applyFont="1" applyBorder="1" applyAlignment="1" applyProtection="1">
      <alignment vertical="center"/>
      <protection hidden="1"/>
    </xf>
    <xf numFmtId="3" fontId="36" fillId="0" borderId="48" xfId="0" applyNumberFormat="1" applyFont="1" applyBorder="1" applyAlignment="1" applyProtection="1">
      <alignment vertical="center"/>
      <protection hidden="1"/>
    </xf>
    <xf numFmtId="3" fontId="36" fillId="0" borderId="45" xfId="0" applyNumberFormat="1" applyFont="1" applyBorder="1" applyAlignment="1" applyProtection="1">
      <alignment vertical="center"/>
      <protection locked="0"/>
    </xf>
    <xf numFmtId="3" fontId="36" fillId="0" borderId="49" xfId="0" applyNumberFormat="1" applyFont="1" applyBorder="1" applyAlignment="1" applyProtection="1">
      <alignment vertical="center"/>
      <protection locked="0"/>
    </xf>
    <xf numFmtId="0" fontId="36" fillId="0" borderId="39" xfId="0" applyFont="1" applyBorder="1" applyAlignment="1" applyProtection="1">
      <alignment vertical="center" wrapText="1"/>
      <protection locked="0"/>
    </xf>
    <xf numFmtId="164" fontId="36" fillId="25" borderId="40" xfId="0" applyNumberFormat="1" applyFont="1" applyFill="1" applyBorder="1" applyAlignment="1" applyProtection="1">
      <alignment vertical="center"/>
      <protection locked="0"/>
    </xf>
    <xf numFmtId="164" fontId="36" fillId="0" borderId="37" xfId="0" applyNumberFormat="1" applyFont="1" applyFill="1" applyBorder="1" applyAlignment="1" applyProtection="1">
      <alignment vertical="center"/>
      <protection locked="0"/>
    </xf>
    <xf numFmtId="164" fontId="36" fillId="0" borderId="38" xfId="0" applyNumberFormat="1" applyFont="1" applyFill="1" applyBorder="1" applyAlignment="1" applyProtection="1">
      <alignment vertical="center"/>
      <protection locked="0"/>
    </xf>
    <xf numFmtId="164" fontId="36" fillId="0" borderId="39" xfId="0" applyNumberFormat="1" applyFont="1" applyFill="1" applyBorder="1" applyAlignment="1" applyProtection="1">
      <alignment vertical="center"/>
      <protection locked="0"/>
    </xf>
    <xf numFmtId="3" fontId="36" fillId="22" borderId="40" xfId="0" applyNumberFormat="1" applyFont="1" applyFill="1" applyBorder="1" applyAlignment="1" applyProtection="1">
      <alignment vertical="center"/>
      <protection locked="0"/>
    </xf>
    <xf numFmtId="3" fontId="36" fillId="22" borderId="0" xfId="0" applyNumberFormat="1" applyFont="1" applyFill="1" applyBorder="1" applyAlignment="1" applyProtection="1">
      <alignment vertical="center"/>
      <protection locked="0"/>
    </xf>
    <xf numFmtId="165" fontId="20" fillId="0" borderId="0" xfId="0" applyNumberFormat="1" applyFont="1" applyAlignment="1" applyProtection="1">
      <alignment horizontal="center" vertical="center"/>
      <protection hidden="1"/>
    </xf>
    <xf numFmtId="164" fontId="36" fillId="25" borderId="45" xfId="0" applyNumberFormat="1" applyFont="1" applyFill="1" applyBorder="1" applyAlignment="1" applyProtection="1">
      <alignment vertical="center"/>
      <protection locked="0"/>
    </xf>
    <xf numFmtId="164" fontId="36" fillId="0" borderId="43" xfId="0" applyNumberFormat="1" applyFont="1" applyFill="1" applyBorder="1" applyAlignment="1" applyProtection="1">
      <alignment vertical="center"/>
      <protection locked="0"/>
    </xf>
    <xf numFmtId="164" fontId="36" fillId="0" borderId="46" xfId="0" applyNumberFormat="1" applyFont="1" applyFill="1" applyBorder="1" applyAlignment="1" applyProtection="1">
      <alignment vertical="center"/>
      <protection locked="0"/>
    </xf>
    <xf numFmtId="164" fontId="36" fillId="0" borderId="47" xfId="0" applyNumberFormat="1" applyFont="1" applyFill="1" applyBorder="1" applyAlignment="1" applyProtection="1">
      <alignment vertical="center"/>
      <protection locked="0"/>
    </xf>
    <xf numFmtId="3" fontId="36" fillId="0" borderId="45" xfId="0" applyNumberFormat="1" applyFont="1" applyBorder="1" applyAlignment="1" applyProtection="1">
      <alignment horizontal="right" vertical="center"/>
      <protection hidden="1"/>
    </xf>
    <xf numFmtId="164" fontId="36" fillId="25" borderId="43" xfId="0" applyNumberFormat="1" applyFont="1" applyFill="1" applyBorder="1" applyAlignment="1" applyProtection="1">
      <alignment vertical="center"/>
      <protection locked="0"/>
    </xf>
    <xf numFmtId="164" fontId="36" fillId="25" borderId="46" xfId="0" applyNumberFormat="1" applyFont="1" applyFill="1" applyBorder="1" applyAlignment="1" applyProtection="1">
      <alignment vertical="center"/>
      <protection locked="0"/>
    </xf>
    <xf numFmtId="164" fontId="36" fillId="25" borderId="47" xfId="0" applyNumberFormat="1" applyFont="1" applyFill="1" applyBorder="1" applyAlignment="1" applyProtection="1">
      <alignment vertical="center"/>
      <protection locked="0"/>
    </xf>
    <xf numFmtId="3" fontId="36" fillId="0" borderId="48" xfId="0" applyNumberFormat="1" applyFont="1" applyBorder="1" applyAlignment="1" applyProtection="1">
      <alignment horizontal="right" vertical="center"/>
      <protection hidden="1"/>
    </xf>
    <xf numFmtId="3" fontId="36" fillId="25" borderId="45" xfId="0" applyNumberFormat="1" applyFont="1" applyFill="1" applyBorder="1" applyAlignment="1" applyProtection="1">
      <alignment vertical="center"/>
      <protection locked="0"/>
    </xf>
    <xf numFmtId="3" fontId="36" fillId="25" borderId="49" xfId="0" applyNumberFormat="1" applyFont="1" applyFill="1" applyBorder="1" applyAlignment="1" applyProtection="1">
      <alignment vertical="center"/>
      <protection locked="0"/>
    </xf>
    <xf numFmtId="0" fontId="20" fillId="0" borderId="52" xfId="0" applyFont="1" applyBorder="1" applyAlignment="1" applyProtection="1">
      <alignment horizontal="center" vertical="center"/>
      <protection hidden="1"/>
    </xf>
    <xf numFmtId="0" fontId="36" fillId="0" borderId="53" xfId="0" applyFont="1" applyBorder="1" applyAlignment="1" applyProtection="1">
      <alignment vertical="center"/>
      <protection hidden="1"/>
    </xf>
    <xf numFmtId="164" fontId="36" fillId="0" borderId="54" xfId="0" applyNumberFormat="1" applyFont="1" applyBorder="1" applyAlignment="1" applyProtection="1">
      <alignment horizontal="center" vertical="center"/>
      <protection hidden="1"/>
    </xf>
    <xf numFmtId="164" fontId="36" fillId="0" borderId="52" xfId="0" applyNumberFormat="1" applyFont="1" applyBorder="1" applyAlignment="1" applyProtection="1">
      <alignment horizontal="center" vertical="center"/>
      <protection hidden="1"/>
    </xf>
    <xf numFmtId="164" fontId="36" fillId="0" borderId="55" xfId="0" applyNumberFormat="1" applyFont="1" applyBorder="1" applyAlignment="1" applyProtection="1">
      <alignment horizontal="center" vertical="center"/>
      <protection hidden="1"/>
    </xf>
    <xf numFmtId="164" fontId="36" fillId="0" borderId="56" xfId="0" applyNumberFormat="1" applyFont="1" applyBorder="1" applyAlignment="1" applyProtection="1">
      <alignment horizontal="center" vertical="center"/>
      <protection hidden="1"/>
    </xf>
    <xf numFmtId="3" fontId="36" fillId="0" borderId="54" xfId="0" applyNumberFormat="1" applyFont="1" applyBorder="1" applyAlignment="1" applyProtection="1">
      <alignment horizontal="right" vertical="center"/>
      <protection hidden="1"/>
    </xf>
    <xf numFmtId="3" fontId="36" fillId="0" borderId="57" xfId="0" applyNumberFormat="1" applyFont="1" applyBorder="1" applyAlignment="1" applyProtection="1">
      <alignment horizontal="right" vertical="center"/>
      <protection hidden="1"/>
    </xf>
    <xf numFmtId="3" fontId="36" fillId="0" borderId="58" xfId="0" applyNumberFormat="1" applyFont="1" applyBorder="1" applyAlignment="1" applyProtection="1">
      <alignment horizontal="right" vertical="center"/>
      <protection hidden="1"/>
    </xf>
    <xf numFmtId="2" fontId="20" fillId="0" borderId="0" xfId="0" applyNumberFormat="1" applyFont="1" applyAlignment="1" applyProtection="1">
      <alignment horizontal="center" vertical="center"/>
      <protection hidden="1"/>
    </xf>
    <xf numFmtId="0" fontId="34" fillId="0" borderId="17" xfId="0" applyFont="1" applyBorder="1" applyAlignment="1" applyProtection="1">
      <alignment horizontal="center" vertical="center"/>
      <protection hidden="1"/>
    </xf>
    <xf numFmtId="0" fontId="32" fillId="0" borderId="59" xfId="0" applyFont="1" applyBorder="1" applyAlignment="1" applyProtection="1">
      <alignment vertical="center"/>
      <protection hidden="1"/>
    </xf>
    <xf numFmtId="164" fontId="36" fillId="0" borderId="40" xfId="0" applyNumberFormat="1" applyFont="1" applyBorder="1" applyAlignment="1" applyProtection="1">
      <alignment horizontal="center" vertical="center"/>
      <protection hidden="1"/>
    </xf>
    <xf numFmtId="164" fontId="36" fillId="0" borderId="17" xfId="0" applyNumberFormat="1" applyFont="1" applyBorder="1" applyAlignment="1" applyProtection="1">
      <alignment horizontal="center" vertical="center"/>
      <protection hidden="1"/>
    </xf>
    <xf numFmtId="164" fontId="36" fillId="0" borderId="20" xfId="0" applyNumberFormat="1" applyFont="1" applyBorder="1" applyAlignment="1" applyProtection="1">
      <alignment horizontal="center" vertical="center"/>
      <protection hidden="1"/>
    </xf>
    <xf numFmtId="164" fontId="36" fillId="0" borderId="18" xfId="0" applyNumberFormat="1" applyFont="1" applyBorder="1" applyAlignment="1" applyProtection="1">
      <alignment horizontal="center" vertical="center"/>
      <protection hidden="1"/>
    </xf>
    <xf numFmtId="164" fontId="33" fillId="0" borderId="40" xfId="0" applyNumberFormat="1" applyFont="1" applyBorder="1" applyAlignment="1" applyProtection="1">
      <alignment horizontal="center" vertical="center"/>
      <protection hidden="1"/>
    </xf>
    <xf numFmtId="164" fontId="36" fillId="0" borderId="35" xfId="0" applyNumberFormat="1" applyFont="1" applyBorder="1" applyAlignment="1" applyProtection="1">
      <alignment horizontal="center" vertical="center"/>
      <protection hidden="1"/>
    </xf>
    <xf numFmtId="164" fontId="36" fillId="0" borderId="50" xfId="0" applyNumberFormat="1" applyFont="1" applyBorder="1" applyAlignment="1" applyProtection="1">
      <alignment horizontal="center" vertical="center"/>
      <protection hidden="1"/>
    </xf>
    <xf numFmtId="164" fontId="36" fillId="0" borderId="36" xfId="0" applyNumberFormat="1" applyFont="1" applyBorder="1" applyAlignment="1" applyProtection="1">
      <alignment horizontal="center" vertical="center"/>
      <protection hidden="1"/>
    </xf>
    <xf numFmtId="164" fontId="33" fillId="0" borderId="19" xfId="0" applyNumberFormat="1" applyFont="1" applyBorder="1" applyAlignment="1" applyProtection="1">
      <alignment horizontal="center" vertical="center"/>
      <protection hidden="1"/>
    </xf>
    <xf numFmtId="0" fontId="34" fillId="0" borderId="60" xfId="0" applyFont="1" applyBorder="1" applyAlignment="1" applyProtection="1">
      <alignment horizontal="center" vertical="center"/>
      <protection hidden="1"/>
    </xf>
    <xf numFmtId="0" fontId="32" fillId="0" borderId="61" xfId="0" applyFont="1" applyBorder="1" applyAlignment="1" applyProtection="1">
      <alignment vertical="center"/>
      <protection hidden="1"/>
    </xf>
    <xf numFmtId="3" fontId="37" fillId="0" borderId="62" xfId="0" applyNumberFormat="1" applyFont="1" applyBorder="1" applyAlignment="1" applyProtection="1">
      <alignment horizontal="center" vertical="center"/>
      <protection hidden="1"/>
    </xf>
    <xf numFmtId="3" fontId="37" fillId="0" borderId="63" xfId="0" applyNumberFormat="1" applyFont="1" applyBorder="1" applyAlignment="1" applyProtection="1">
      <alignment horizontal="center" vertical="center"/>
      <protection hidden="1"/>
    </xf>
    <xf numFmtId="3" fontId="37" fillId="0" borderId="64" xfId="0" applyNumberFormat="1" applyFont="1" applyBorder="1" applyAlignment="1" applyProtection="1">
      <alignment horizontal="center" vertical="center"/>
      <protection hidden="1"/>
    </xf>
    <xf numFmtId="3" fontId="37" fillId="0" borderId="65" xfId="0" applyNumberFormat="1" applyFont="1" applyBorder="1" applyAlignment="1" applyProtection="1">
      <alignment horizontal="center" vertical="center"/>
      <protection hidden="1"/>
    </xf>
    <xf numFmtId="3" fontId="37" fillId="0" borderId="66" xfId="0" applyNumberFormat="1" applyFont="1" applyBorder="1" applyAlignment="1" applyProtection="1">
      <alignment horizontal="center" vertical="center"/>
      <protection hidden="1"/>
    </xf>
    <xf numFmtId="3" fontId="37" fillId="0" borderId="60" xfId="0" applyNumberFormat="1" applyFont="1" applyBorder="1" applyAlignment="1" applyProtection="1">
      <alignment horizontal="center" vertical="center"/>
      <protection hidden="1"/>
    </xf>
    <xf numFmtId="3" fontId="37" fillId="0" borderId="67" xfId="0" applyNumberFormat="1" applyFont="1" applyBorder="1" applyAlignment="1" applyProtection="1">
      <alignment horizontal="center" vertical="center"/>
      <protection hidden="1"/>
    </xf>
    <xf numFmtId="3" fontId="37" fillId="0" borderId="61" xfId="0" applyNumberFormat="1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35" fillId="0" borderId="27" xfId="0" applyFont="1" applyBorder="1" applyAlignment="1" applyProtection="1">
      <alignment vertical="center"/>
      <protection hidden="1"/>
    </xf>
    <xf numFmtId="3" fontId="33" fillId="0" borderId="24" xfId="0" applyNumberFormat="1" applyFont="1" applyBorder="1" applyAlignment="1" applyProtection="1">
      <alignment horizontal="center" vertical="center"/>
      <protection hidden="1"/>
    </xf>
    <xf numFmtId="3" fontId="33" fillId="0" borderId="21" xfId="0" applyNumberFormat="1" applyFont="1" applyBorder="1" applyAlignment="1" applyProtection="1">
      <alignment horizontal="center" vertical="center"/>
      <protection hidden="1"/>
    </xf>
    <xf numFmtId="3" fontId="33" fillId="0" borderId="22" xfId="0" applyNumberFormat="1" applyFont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0" fontId="36" fillId="0" borderId="22" xfId="0" applyFont="1" applyFill="1" applyBorder="1" applyAlignment="1" applyProtection="1">
      <alignment vertical="center"/>
      <protection locked="0"/>
    </xf>
    <xf numFmtId="164" fontId="36" fillId="0" borderId="68" xfId="0" applyNumberFormat="1" applyFont="1" applyBorder="1" applyAlignment="1" applyProtection="1">
      <alignment horizontal="right" vertical="center"/>
      <protection locked="0"/>
    </xf>
    <xf numFmtId="164" fontId="36" fillId="0" borderId="27" xfId="0" applyNumberFormat="1" applyFont="1" applyBorder="1" applyAlignment="1" applyProtection="1">
      <alignment horizontal="right" vertical="center"/>
      <protection locked="0"/>
    </xf>
    <xf numFmtId="164" fontId="36" fillId="0" borderId="24" xfId="0" applyNumberFormat="1" applyFont="1" applyBorder="1" applyAlignment="1" applyProtection="1">
      <alignment horizontal="right" vertical="center"/>
      <protection locked="0"/>
    </xf>
    <xf numFmtId="3" fontId="36" fillId="0" borderId="26" xfId="0" applyNumberFormat="1" applyFont="1" applyBorder="1" applyAlignment="1" applyProtection="1">
      <alignment horizontal="right" vertical="center"/>
      <protection hidden="1"/>
    </xf>
    <xf numFmtId="164" fontId="36" fillId="0" borderId="21" xfId="0" applyNumberFormat="1" applyFont="1" applyBorder="1" applyAlignment="1" applyProtection="1">
      <alignment horizontal="right" vertical="center"/>
      <protection locked="0"/>
    </xf>
    <xf numFmtId="164" fontId="36" fillId="0" borderId="22" xfId="0" applyNumberFormat="1" applyFont="1" applyBorder="1" applyAlignment="1" applyProtection="1">
      <alignment horizontal="right" vertical="center"/>
      <protection locked="0"/>
    </xf>
    <xf numFmtId="3" fontId="36" fillId="0" borderId="27" xfId="0" applyNumberFormat="1" applyFont="1" applyBorder="1" applyAlignment="1" applyProtection="1">
      <alignment horizontal="right" vertical="center"/>
      <protection hidden="1"/>
    </xf>
    <xf numFmtId="3" fontId="36" fillId="0" borderId="26" xfId="0" applyNumberFormat="1" applyFont="1" applyBorder="1" applyAlignment="1" applyProtection="1">
      <alignment horizontal="right" vertical="center"/>
      <protection locked="0"/>
    </xf>
    <xf numFmtId="3" fontId="36" fillId="0" borderId="23" xfId="0" applyNumberFormat="1" applyFont="1" applyBorder="1" applyAlignment="1" applyProtection="1">
      <alignment horizontal="right" vertical="center"/>
      <protection locked="0"/>
    </xf>
    <xf numFmtId="164" fontId="36" fillId="0" borderId="0" xfId="0" applyNumberFormat="1" applyFont="1" applyBorder="1" applyAlignment="1" applyProtection="1">
      <alignment horizontal="right" vertical="center"/>
      <protection locked="0"/>
    </xf>
    <xf numFmtId="164" fontId="36" fillId="0" borderId="69" xfId="0" applyNumberFormat="1" applyFont="1" applyBorder="1" applyAlignment="1" applyProtection="1">
      <alignment horizontal="right" vertical="center"/>
      <protection locked="0"/>
    </xf>
    <xf numFmtId="3" fontId="36" fillId="0" borderId="0" xfId="0" applyNumberFormat="1" applyFont="1" applyBorder="1" applyAlignment="1" applyProtection="1">
      <alignment horizontal="right" vertical="center"/>
      <protection hidden="1"/>
    </xf>
    <xf numFmtId="0" fontId="36" fillId="0" borderId="70" xfId="0" applyFont="1" applyBorder="1" applyAlignment="1" applyProtection="1">
      <alignment vertical="center" wrapText="1"/>
      <protection hidden="1"/>
    </xf>
    <xf numFmtId="164" fontId="36" fillId="0" borderId="23" xfId="0" applyNumberFormat="1" applyFont="1" applyBorder="1" applyAlignment="1" applyProtection="1">
      <alignment horizontal="right" vertical="center"/>
      <protection locked="0"/>
    </xf>
    <xf numFmtId="164" fontId="38" fillId="0" borderId="21" xfId="0" applyNumberFormat="1" applyFont="1" applyBorder="1" applyAlignment="1" applyProtection="1">
      <alignment horizontal="center" vertical="center"/>
      <protection hidden="1"/>
    </xf>
    <xf numFmtId="164" fontId="38" fillId="0" borderId="24" xfId="0" applyNumberFormat="1" applyFont="1" applyBorder="1" applyAlignment="1" applyProtection="1">
      <alignment horizontal="center" vertical="center"/>
      <protection hidden="1"/>
    </xf>
    <xf numFmtId="164" fontId="38" fillId="0" borderId="22" xfId="0" applyNumberFormat="1" applyFont="1" applyBorder="1" applyAlignment="1" applyProtection="1">
      <alignment horizontal="center" vertical="center"/>
      <protection hidden="1"/>
    </xf>
    <xf numFmtId="3" fontId="38" fillId="0" borderId="68" xfId="0" applyNumberFormat="1" applyFont="1" applyBorder="1" applyAlignment="1" applyProtection="1">
      <alignment horizontal="center" vertical="center"/>
      <protection hidden="1"/>
    </xf>
    <xf numFmtId="164" fontId="38" fillId="0" borderId="71" xfId="0" applyNumberFormat="1" applyFont="1" applyBorder="1" applyAlignment="1" applyProtection="1">
      <alignment horizontal="center" vertical="center"/>
      <protection hidden="1"/>
    </xf>
    <xf numFmtId="164" fontId="38" fillId="0" borderId="25" xfId="0" applyNumberFormat="1" applyFont="1" applyBorder="1" applyAlignment="1" applyProtection="1">
      <alignment horizontal="center" vertical="center"/>
      <protection hidden="1"/>
    </xf>
    <xf numFmtId="3" fontId="38" fillId="0" borderId="23" xfId="0" applyNumberFormat="1" applyFont="1" applyBorder="1" applyAlignment="1" applyProtection="1">
      <alignment horizontal="center" vertical="center"/>
      <protection hidden="1"/>
    </xf>
    <xf numFmtId="3" fontId="38" fillId="0" borderId="72" xfId="0" applyNumberFormat="1" applyFont="1" applyBorder="1" applyAlignment="1" applyProtection="1">
      <alignment horizontal="center" vertical="center"/>
      <protection hidden="1"/>
    </xf>
    <xf numFmtId="3" fontId="38" fillId="0" borderId="73" xfId="0" applyNumberFormat="1" applyFont="1" applyBorder="1" applyAlignment="1" applyProtection="1">
      <alignment horizontal="center" vertical="center"/>
      <protection hidden="1"/>
    </xf>
    <xf numFmtId="0" fontId="20" fillId="0" borderId="28" xfId="0" applyFont="1" applyBorder="1" applyAlignment="1" applyProtection="1">
      <alignment horizontal="center" vertical="center"/>
      <protection hidden="1"/>
    </xf>
    <xf numFmtId="0" fontId="36" fillId="0" borderId="32" xfId="0" applyFont="1" applyFill="1" applyBorder="1" applyAlignment="1" applyProtection="1">
      <alignment vertical="center"/>
      <protection locked="0"/>
    </xf>
    <xf numFmtId="164" fontId="36" fillId="0" borderId="32" xfId="0" applyNumberFormat="1" applyFont="1" applyBorder="1" applyAlignment="1" applyProtection="1">
      <alignment horizontal="right" vertical="center"/>
      <protection locked="0"/>
    </xf>
    <xf numFmtId="3" fontId="36" fillId="0" borderId="33" xfId="0" applyNumberFormat="1" applyFont="1" applyBorder="1" applyAlignment="1" applyProtection="1">
      <alignment horizontal="right" vertical="center"/>
      <protection hidden="1"/>
    </xf>
    <xf numFmtId="164" fontId="21" fillId="0" borderId="29" xfId="0" applyNumberFormat="1" applyFont="1" applyBorder="1" applyAlignment="1" applyProtection="1">
      <alignment horizontal="right" vertical="top" wrapText="1"/>
      <protection locked="0"/>
    </xf>
    <xf numFmtId="3" fontId="36" fillId="0" borderId="34" xfId="0" applyNumberFormat="1" applyFont="1" applyBorder="1" applyAlignment="1" applyProtection="1">
      <alignment horizontal="right" vertical="center"/>
      <protection hidden="1"/>
    </xf>
    <xf numFmtId="0" fontId="19" fillId="0" borderId="74" xfId="0" applyFont="1" applyBorder="1" applyAlignment="1" applyProtection="1">
      <alignment horizontal="center" vertical="center"/>
      <protection hidden="1"/>
    </xf>
    <xf numFmtId="0" fontId="35" fillId="0" borderId="75" xfId="0" applyFont="1" applyBorder="1" applyAlignment="1" applyProtection="1">
      <alignment vertical="center"/>
      <protection hidden="1"/>
    </xf>
    <xf numFmtId="3" fontId="33" fillId="0" borderId="76" xfId="0" applyNumberFormat="1" applyFont="1" applyBorder="1" applyAlignment="1" applyProtection="1">
      <alignment horizontal="center" vertical="center"/>
      <protection hidden="1"/>
    </xf>
    <xf numFmtId="3" fontId="33" fillId="0" borderId="77" xfId="0" applyNumberFormat="1" applyFont="1" applyBorder="1" applyAlignment="1" applyProtection="1">
      <alignment horizontal="center" vertical="center"/>
      <protection hidden="1"/>
    </xf>
    <xf numFmtId="3" fontId="33" fillId="0" borderId="38" xfId="0" applyNumberFormat="1" applyFont="1" applyBorder="1" applyAlignment="1" applyProtection="1">
      <alignment horizontal="center" vertical="center"/>
      <protection hidden="1"/>
    </xf>
    <xf numFmtId="3" fontId="33" fillId="0" borderId="39" xfId="0" applyNumberFormat="1" applyFont="1" applyBorder="1" applyAlignment="1" applyProtection="1">
      <alignment horizontal="center" vertical="center"/>
      <protection hidden="1"/>
    </xf>
    <xf numFmtId="3" fontId="33" fillId="0" borderId="78" xfId="0" applyNumberFormat="1" applyFont="1" applyBorder="1" applyAlignment="1" applyProtection="1">
      <alignment horizontal="center" vertical="center"/>
      <protection hidden="1"/>
    </xf>
    <xf numFmtId="3" fontId="33" fillId="0" borderId="74" xfId="0" applyNumberFormat="1" applyFont="1" applyBorder="1" applyAlignment="1" applyProtection="1">
      <alignment horizontal="center" vertical="center"/>
      <protection hidden="1"/>
    </xf>
    <xf numFmtId="3" fontId="33" fillId="0" borderId="69" xfId="0" applyNumberFormat="1" applyFont="1" applyBorder="1" applyAlignment="1" applyProtection="1">
      <alignment horizontal="center" vertical="center"/>
      <protection hidden="1"/>
    </xf>
    <xf numFmtId="3" fontId="33" fillId="0" borderId="70" xfId="0" applyNumberFormat="1" applyFont="1" applyBorder="1" applyAlignment="1" applyProtection="1">
      <alignment horizontal="center" vertical="center"/>
      <protection hidden="1"/>
    </xf>
    <xf numFmtId="3" fontId="33" fillId="0" borderId="73" xfId="0" applyNumberFormat="1" applyFont="1" applyBorder="1" applyAlignment="1" applyProtection="1">
      <alignment horizontal="center" vertical="center"/>
      <protection hidden="1"/>
    </xf>
    <xf numFmtId="0" fontId="39" fillId="0" borderId="21" xfId="0" applyFont="1" applyBorder="1" applyAlignment="1" applyProtection="1">
      <alignment horizontal="center" vertical="center"/>
      <protection hidden="1"/>
    </xf>
    <xf numFmtId="0" fontId="33" fillId="0" borderId="70" xfId="0" applyFont="1" applyBorder="1" applyAlignment="1" applyProtection="1">
      <alignment vertical="center" wrapText="1"/>
      <protection hidden="1"/>
    </xf>
    <xf numFmtId="164" fontId="37" fillId="0" borderId="23" xfId="0" applyNumberFormat="1" applyFont="1" applyBorder="1" applyAlignment="1" applyProtection="1">
      <alignment horizontal="center" vertical="center"/>
      <protection locked="0"/>
    </xf>
    <xf numFmtId="3" fontId="37" fillId="0" borderId="79" xfId="0" applyNumberFormat="1" applyFont="1" applyBorder="1" applyAlignment="1" applyProtection="1">
      <alignment horizontal="center" vertical="center"/>
      <protection hidden="1"/>
    </xf>
    <xf numFmtId="164" fontId="33" fillId="0" borderId="69" xfId="0" applyNumberFormat="1" applyFont="1" applyBorder="1" applyAlignment="1" applyProtection="1">
      <alignment horizontal="center" vertical="center"/>
      <protection hidden="1"/>
    </xf>
    <xf numFmtId="164" fontId="33" fillId="0" borderId="70" xfId="0" applyNumberFormat="1" applyFont="1" applyBorder="1" applyAlignment="1" applyProtection="1">
      <alignment horizontal="center" vertical="center"/>
      <protection hidden="1"/>
    </xf>
    <xf numFmtId="3" fontId="37" fillId="0" borderId="26" xfId="0" applyNumberFormat="1" applyFont="1" applyBorder="1" applyAlignment="1" applyProtection="1">
      <alignment horizontal="center" vertical="center"/>
      <protection hidden="1"/>
    </xf>
    <xf numFmtId="164" fontId="37" fillId="0" borderId="74" xfId="0" applyNumberFormat="1" applyFont="1" applyBorder="1" applyAlignment="1" applyProtection="1">
      <alignment horizontal="center" vertical="center"/>
      <protection hidden="1"/>
    </xf>
    <xf numFmtId="164" fontId="37" fillId="0" borderId="69" xfId="0" applyNumberFormat="1" applyFont="1" applyBorder="1" applyAlignment="1" applyProtection="1">
      <alignment horizontal="center" vertical="center"/>
      <protection hidden="1"/>
    </xf>
    <xf numFmtId="164" fontId="37" fillId="0" borderId="70" xfId="0" applyNumberFormat="1" applyFont="1" applyBorder="1" applyAlignment="1" applyProtection="1">
      <alignment horizontal="center" vertical="center"/>
      <protection hidden="1"/>
    </xf>
    <xf numFmtId="3" fontId="37" fillId="0" borderId="23" xfId="0" applyNumberFormat="1" applyFont="1" applyBorder="1" applyAlignment="1" applyProtection="1">
      <alignment horizontal="center" vertical="center"/>
      <protection hidden="1"/>
    </xf>
    <xf numFmtId="3" fontId="37" fillId="0" borderId="78" xfId="0" applyNumberFormat="1" applyFont="1" applyBorder="1" applyAlignment="1" applyProtection="1">
      <alignment horizontal="center" vertical="center"/>
      <protection hidden="1"/>
    </xf>
    <xf numFmtId="3" fontId="37" fillId="0" borderId="73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0" fontId="36" fillId="0" borderId="70" xfId="0" applyFont="1" applyBorder="1" applyAlignment="1" applyProtection="1">
      <alignment vertical="center"/>
      <protection hidden="1"/>
    </xf>
    <xf numFmtId="164" fontId="36" fillId="0" borderId="23" xfId="0" applyNumberFormat="1" applyFont="1" applyBorder="1" applyAlignment="1" applyProtection="1">
      <alignment horizontal="right" vertical="center"/>
      <protection locked="0"/>
    </xf>
    <xf numFmtId="164" fontId="36" fillId="0" borderId="69" xfId="0" applyNumberFormat="1" applyFont="1" applyBorder="1" applyAlignment="1" applyProtection="1">
      <alignment horizontal="center" vertical="center"/>
      <protection hidden="1"/>
    </xf>
    <xf numFmtId="164" fontId="36" fillId="0" borderId="70" xfId="0" applyNumberFormat="1" applyFont="1" applyBorder="1" applyAlignment="1" applyProtection="1">
      <alignment horizontal="center" vertical="center"/>
      <protection hidden="1"/>
    </xf>
    <xf numFmtId="3" fontId="36" fillId="0" borderId="26" xfId="0" applyNumberFormat="1" applyFont="1" applyBorder="1" applyAlignment="1" applyProtection="1">
      <alignment horizontal="right" vertical="center"/>
      <protection hidden="1"/>
    </xf>
    <xf numFmtId="164" fontId="36" fillId="0" borderId="74" xfId="0" applyNumberFormat="1" applyFont="1" applyBorder="1" applyAlignment="1" applyProtection="1">
      <alignment horizontal="center" vertical="center"/>
      <protection hidden="1"/>
    </xf>
    <xf numFmtId="3" fontId="36" fillId="0" borderId="23" xfId="0" applyNumberFormat="1" applyFont="1" applyBorder="1" applyAlignment="1" applyProtection="1">
      <alignment horizontal="right" vertical="center"/>
      <protection hidden="1"/>
    </xf>
    <xf numFmtId="3" fontId="36" fillId="0" borderId="78" xfId="0" applyNumberFormat="1" applyFont="1" applyBorder="1" applyAlignment="1" applyProtection="1">
      <alignment horizontal="center" vertical="center"/>
      <protection hidden="1"/>
    </xf>
    <xf numFmtId="3" fontId="36" fillId="0" borderId="73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36" fillId="0" borderId="22" xfId="0" applyFont="1" applyBorder="1" applyAlignment="1" applyProtection="1">
      <alignment vertical="center" wrapText="1"/>
      <protection hidden="1"/>
    </xf>
    <xf numFmtId="3" fontId="36" fillId="0" borderId="71" xfId="0" applyNumberFormat="1" applyFont="1" applyBorder="1" applyAlignment="1" applyProtection="1">
      <alignment horizontal="center" vertical="center"/>
      <protection hidden="1"/>
    </xf>
    <xf numFmtId="165" fontId="36" fillId="0" borderId="24" xfId="0" applyNumberFormat="1" applyFont="1" applyBorder="1" applyAlignment="1" applyProtection="1">
      <alignment horizontal="center" vertical="center"/>
      <protection hidden="1"/>
    </xf>
    <xf numFmtId="164" fontId="36" fillId="0" borderId="22" xfId="0" applyNumberFormat="1" applyFont="1" applyBorder="1" applyAlignment="1" applyProtection="1">
      <alignment horizontal="center" vertical="center"/>
      <protection hidden="1"/>
    </xf>
    <xf numFmtId="164" fontId="36" fillId="0" borderId="21" xfId="0" applyNumberFormat="1" applyFont="1" applyBorder="1" applyAlignment="1" applyProtection="1">
      <alignment horizontal="center" vertical="center"/>
      <protection hidden="1"/>
    </xf>
    <xf numFmtId="164" fontId="36" fillId="0" borderId="24" xfId="0" applyNumberFormat="1" applyFont="1" applyBorder="1" applyAlignment="1" applyProtection="1">
      <alignment horizontal="center" vertical="center"/>
      <protection hidden="1"/>
    </xf>
    <xf numFmtId="3" fontId="36" fillId="0" borderId="26" xfId="0" applyNumberFormat="1" applyFont="1" applyBorder="1" applyAlignment="1" applyProtection="1">
      <alignment horizontal="center" vertical="center"/>
      <protection hidden="1"/>
    </xf>
    <xf numFmtId="3" fontId="36" fillId="0" borderId="23" xfId="0" applyNumberFormat="1" applyFont="1" applyBorder="1" applyAlignment="1" applyProtection="1">
      <alignment horizontal="center" vertical="center"/>
      <protection hidden="1"/>
    </xf>
    <xf numFmtId="3" fontId="36" fillId="0" borderId="27" xfId="0" applyNumberFormat="1" applyFont="1" applyBorder="1" applyAlignment="1" applyProtection="1">
      <alignment horizontal="right" vertical="center"/>
      <protection hidden="1"/>
    </xf>
    <xf numFmtId="0" fontId="36" fillId="0" borderId="22" xfId="0" applyFont="1" applyFill="1" applyBorder="1" applyAlignment="1" applyProtection="1">
      <alignment vertical="center" wrapText="1"/>
      <protection locked="0"/>
    </xf>
    <xf numFmtId="164" fontId="36" fillId="0" borderId="71" xfId="0" applyNumberFormat="1" applyFont="1" applyBorder="1" applyAlignment="1" applyProtection="1">
      <alignment horizontal="right" vertical="center"/>
      <protection locked="0"/>
    </xf>
    <xf numFmtId="164" fontId="36" fillId="0" borderId="24" xfId="0" applyNumberFormat="1" applyFont="1" applyBorder="1" applyAlignment="1" applyProtection="1">
      <alignment horizontal="right" vertical="center"/>
      <protection locked="0"/>
    </xf>
    <xf numFmtId="164" fontId="36" fillId="0" borderId="22" xfId="0" applyNumberFormat="1" applyFont="1" applyBorder="1" applyAlignment="1" applyProtection="1">
      <alignment horizontal="right" vertical="center"/>
      <protection locked="0"/>
    </xf>
    <xf numFmtId="164" fontId="36" fillId="0" borderId="21" xfId="0" applyNumberFormat="1" applyFont="1" applyBorder="1" applyAlignment="1" applyProtection="1">
      <alignment horizontal="right" vertical="top"/>
      <protection locked="0"/>
    </xf>
    <xf numFmtId="164" fontId="36" fillId="0" borderId="24" xfId="0" applyNumberFormat="1" applyFont="1" applyBorder="1" applyAlignment="1" applyProtection="1">
      <alignment horizontal="right" vertical="top"/>
      <protection locked="0"/>
    </xf>
    <xf numFmtId="164" fontId="36" fillId="0" borderId="22" xfId="0" applyNumberFormat="1" applyFont="1" applyBorder="1" applyAlignment="1" applyProtection="1">
      <alignment horizontal="right" vertical="top"/>
      <protection locked="0"/>
    </xf>
    <xf numFmtId="164" fontId="36" fillId="0" borderId="25" xfId="0" applyNumberFormat="1" applyFont="1" applyBorder="1" applyAlignment="1" applyProtection="1">
      <alignment horizontal="right" vertical="center"/>
      <protection locked="0"/>
    </xf>
    <xf numFmtId="164" fontId="36" fillId="0" borderId="23" xfId="0" applyNumberFormat="1" applyFont="1" applyFill="1" applyBorder="1" applyAlignment="1" applyProtection="1">
      <alignment horizontal="right" vertical="center"/>
      <protection locked="0"/>
    </xf>
    <xf numFmtId="164" fontId="36" fillId="0" borderId="23" xfId="0" applyNumberFormat="1" applyFont="1" applyBorder="1" applyAlignment="1" applyProtection="1">
      <alignment horizontal="center" vertical="center"/>
      <protection locked="0"/>
    </xf>
    <xf numFmtId="164" fontId="36" fillId="0" borderId="23" xfId="0" applyNumberFormat="1" applyFont="1" applyBorder="1" applyAlignment="1" applyProtection="1">
      <alignment horizontal="right" vertical="top"/>
      <protection locked="0"/>
    </xf>
    <xf numFmtId="164" fontId="36" fillId="0" borderId="26" xfId="0" applyNumberFormat="1" applyFont="1" applyBorder="1" applyAlignment="1" applyProtection="1">
      <alignment horizontal="center" vertical="center"/>
      <protection locked="0"/>
    </xf>
    <xf numFmtId="164" fontId="36" fillId="0" borderId="26" xfId="0" applyNumberFormat="1" applyFont="1" applyFill="1" applyBorder="1" applyAlignment="1" applyProtection="1">
      <alignment horizontal="right" vertical="top"/>
      <protection locked="0"/>
    </xf>
    <xf numFmtId="164" fontId="36" fillId="0" borderId="23" xfId="0" applyNumberFormat="1" applyFont="1" applyFill="1" applyBorder="1" applyAlignment="1" applyProtection="1">
      <alignment horizontal="right" vertical="top"/>
      <protection locked="0"/>
    </xf>
    <xf numFmtId="164" fontId="36" fillId="0" borderId="68" xfId="0" applyNumberFormat="1" applyFont="1" applyFill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alignment vertical="center" wrapText="1"/>
      <protection hidden="1"/>
    </xf>
    <xf numFmtId="164" fontId="36" fillId="0" borderId="23" xfId="0" applyNumberFormat="1" applyFont="1" applyFill="1" applyBorder="1" applyAlignment="1" applyProtection="1">
      <alignment horizontal="center" vertical="center"/>
      <protection locked="0"/>
    </xf>
    <xf numFmtId="164" fontId="33" fillId="0" borderId="71" xfId="0" applyNumberFormat="1" applyFont="1" applyBorder="1" applyAlignment="1" applyProtection="1">
      <alignment horizontal="center" vertical="center"/>
      <protection locked="0"/>
    </xf>
    <xf numFmtId="165" fontId="33" fillId="0" borderId="24" xfId="0" applyNumberFormat="1" applyFont="1" applyBorder="1" applyAlignment="1" applyProtection="1">
      <alignment horizontal="center" vertical="center"/>
      <protection hidden="1"/>
    </xf>
    <xf numFmtId="164" fontId="33" fillId="0" borderId="22" xfId="0" applyNumberFormat="1" applyFont="1" applyBorder="1" applyAlignment="1" applyProtection="1">
      <alignment horizontal="center" vertical="center"/>
      <protection locked="0"/>
    </xf>
    <xf numFmtId="164" fontId="33" fillId="0" borderId="21" xfId="0" applyNumberFormat="1" applyFont="1" applyBorder="1" applyAlignment="1" applyProtection="1">
      <alignment horizontal="center" vertical="top"/>
      <protection locked="0"/>
    </xf>
    <xf numFmtId="164" fontId="33" fillId="0" borderId="24" xfId="0" applyNumberFormat="1" applyFont="1" applyBorder="1" applyAlignment="1" applyProtection="1">
      <alignment horizontal="center" vertical="top"/>
      <protection locked="0"/>
    </xf>
    <xf numFmtId="164" fontId="33" fillId="0" borderId="22" xfId="0" applyNumberFormat="1" applyFont="1" applyBorder="1" applyAlignment="1" applyProtection="1">
      <alignment horizontal="center" vertical="top"/>
      <protection locked="0"/>
    </xf>
    <xf numFmtId="3" fontId="36" fillId="0" borderId="27" xfId="0" applyNumberFormat="1" applyFont="1" applyBorder="1" applyAlignment="1" applyProtection="1">
      <alignment horizontal="center" vertical="center"/>
      <protection hidden="1"/>
    </xf>
    <xf numFmtId="164" fontId="33" fillId="0" borderId="23" xfId="0" applyNumberFormat="1" applyFont="1" applyBorder="1" applyAlignment="1" applyProtection="1">
      <alignment horizontal="center" vertical="top"/>
      <protection locked="0"/>
    </xf>
    <xf numFmtId="3" fontId="21" fillId="0" borderId="71" xfId="0" applyNumberFormat="1" applyFont="1" applyBorder="1" applyAlignment="1" applyProtection="1">
      <alignment horizontal="center" vertical="center"/>
      <protection hidden="1"/>
    </xf>
    <xf numFmtId="165" fontId="21" fillId="0" borderId="24" xfId="0" applyNumberFormat="1" applyFont="1" applyBorder="1" applyAlignment="1" applyProtection="1">
      <alignment horizontal="center" vertical="center"/>
      <protection hidden="1"/>
    </xf>
    <xf numFmtId="164" fontId="21" fillId="0" borderId="22" xfId="0" applyNumberFormat="1" applyFont="1" applyBorder="1" applyAlignment="1" applyProtection="1">
      <alignment horizontal="right" vertical="center"/>
      <protection locked="0"/>
    </xf>
    <xf numFmtId="164" fontId="21" fillId="0" borderId="21" xfId="0" applyNumberFormat="1" applyFont="1" applyBorder="1" applyAlignment="1" applyProtection="1">
      <alignment horizontal="right" vertical="top"/>
      <protection locked="0"/>
    </xf>
    <xf numFmtId="164" fontId="21" fillId="0" borderId="24" xfId="0" applyNumberFormat="1" applyFont="1" applyBorder="1" applyAlignment="1" applyProtection="1">
      <alignment horizontal="right" vertical="top"/>
      <protection locked="0"/>
    </xf>
    <xf numFmtId="164" fontId="21" fillId="0" borderId="22" xfId="0" applyNumberFormat="1" applyFont="1" applyBorder="1" applyAlignment="1" applyProtection="1">
      <alignment horizontal="right" vertical="top"/>
      <protection locked="0"/>
    </xf>
    <xf numFmtId="164" fontId="21" fillId="0" borderId="23" xfId="0" applyNumberFormat="1" applyFont="1" applyBorder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164" fontId="21" fillId="0" borderId="22" xfId="0" applyNumberFormat="1" applyFont="1" applyBorder="1" applyAlignment="1" applyProtection="1">
      <alignment horizontal="center" vertical="center"/>
      <protection hidden="1"/>
    </xf>
    <xf numFmtId="164" fontId="21" fillId="0" borderId="71" xfId="0" applyNumberFormat="1" applyFont="1" applyBorder="1" applyAlignment="1" applyProtection="1">
      <alignment horizontal="right" vertical="center"/>
      <protection locked="0"/>
    </xf>
    <xf numFmtId="164" fontId="21" fillId="0" borderId="24" xfId="0" applyNumberFormat="1" applyFont="1" applyBorder="1" applyAlignment="1" applyProtection="1">
      <alignment horizontal="right" vertical="center"/>
      <protection locked="0"/>
    </xf>
    <xf numFmtId="164" fontId="21" fillId="0" borderId="68" xfId="0" applyNumberFormat="1" applyFont="1" applyBorder="1" applyAlignment="1" applyProtection="1">
      <alignment horizontal="right" vertical="top"/>
      <protection locked="0"/>
    </xf>
    <xf numFmtId="164" fontId="36" fillId="0" borderId="27" xfId="0" applyNumberFormat="1" applyFont="1" applyBorder="1" applyAlignment="1" applyProtection="1">
      <alignment horizontal="center" vertical="center"/>
      <protection locked="0"/>
    </xf>
    <xf numFmtId="49" fontId="34" fillId="0" borderId="21" xfId="0" applyNumberFormat="1" applyFont="1" applyBorder="1" applyAlignment="1" applyProtection="1">
      <alignment horizontal="center" vertical="top"/>
      <protection hidden="1"/>
    </xf>
    <xf numFmtId="0" fontId="33" fillId="0" borderId="22" xfId="0" applyFont="1" applyFill="1" applyBorder="1" applyAlignment="1" applyProtection="1">
      <alignment vertical="center" wrapText="1"/>
      <protection locked="0"/>
    </xf>
    <xf numFmtId="164" fontId="33" fillId="0" borderId="24" xfId="0" applyNumberFormat="1" applyFont="1" applyBorder="1" applyAlignment="1" applyProtection="1">
      <alignment horizontal="center" vertical="center"/>
      <protection locked="0"/>
    </xf>
    <xf numFmtId="164" fontId="33" fillId="0" borderId="68" xfId="0" applyNumberFormat="1" applyFont="1" applyBorder="1" applyAlignment="1" applyProtection="1">
      <alignment horizontal="center" vertical="top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164" fontId="21" fillId="0" borderId="24" xfId="0" applyNumberFormat="1" applyFont="1" applyBorder="1" applyAlignment="1" applyProtection="1">
      <alignment horizontal="center" vertical="center"/>
      <protection hidden="1"/>
    </xf>
    <xf numFmtId="3" fontId="21" fillId="0" borderId="27" xfId="0" applyNumberFormat="1" applyFont="1" applyBorder="1" applyAlignment="1" applyProtection="1">
      <alignment horizontal="right" vertical="center"/>
      <protection hidden="1"/>
    </xf>
    <xf numFmtId="164" fontId="21" fillId="0" borderId="21" xfId="0" applyNumberFormat="1" applyFont="1" applyBorder="1" applyAlignment="1" applyProtection="1">
      <alignment horizontal="center" vertical="center"/>
      <protection hidden="1"/>
    </xf>
    <xf numFmtId="3" fontId="21" fillId="0" borderId="26" xfId="0" applyNumberFormat="1" applyFont="1" applyBorder="1" applyAlignment="1" applyProtection="1">
      <alignment horizontal="center" vertical="center"/>
      <protection hidden="1"/>
    </xf>
    <xf numFmtId="3" fontId="21" fillId="0" borderId="23" xfId="0" applyNumberFormat="1" applyFont="1" applyBorder="1" applyAlignment="1" applyProtection="1">
      <alignment horizontal="center" vertical="center"/>
      <protection hidden="1"/>
    </xf>
    <xf numFmtId="0" fontId="21" fillId="0" borderId="22" xfId="0" applyFont="1" applyFill="1" applyBorder="1" applyAlignment="1" applyProtection="1">
      <alignment horizontal="left" wrapText="1"/>
      <protection hidden="1"/>
    </xf>
    <xf numFmtId="164" fontId="21" fillId="0" borderId="23" xfId="0" applyNumberFormat="1" applyFont="1" applyFill="1" applyBorder="1" applyAlignment="1" applyProtection="1">
      <alignment horizontal="right"/>
      <protection hidden="1"/>
    </xf>
    <xf numFmtId="164" fontId="36" fillId="0" borderId="21" xfId="0" applyNumberFormat="1" applyFont="1" applyBorder="1" applyAlignment="1" applyProtection="1">
      <alignment horizontal="right" vertical="center"/>
      <protection locked="0"/>
    </xf>
    <xf numFmtId="0" fontId="21" fillId="0" borderId="22" xfId="0" applyFont="1" applyFill="1" applyBorder="1" applyAlignment="1" applyProtection="1">
      <alignment horizontal="left"/>
      <protection hidden="1"/>
    </xf>
    <xf numFmtId="164" fontId="36" fillId="0" borderId="26" xfId="0" applyNumberFormat="1" applyFont="1" applyBorder="1" applyAlignment="1" applyProtection="1">
      <alignment horizontal="right" vertical="center"/>
      <protection locked="0"/>
    </xf>
    <xf numFmtId="0" fontId="21" fillId="0" borderId="22" xfId="0" applyFont="1" applyBorder="1" applyAlignment="1" applyProtection="1">
      <alignment vertical="center"/>
      <protection locked="0"/>
    </xf>
    <xf numFmtId="49" fontId="20" fillId="0" borderId="52" xfId="0" applyNumberFormat="1" applyFont="1" applyBorder="1" applyAlignment="1" applyProtection="1">
      <alignment horizontal="center" vertical="center"/>
      <protection hidden="1"/>
    </xf>
    <xf numFmtId="0" fontId="21" fillId="0" borderId="53" xfId="0" applyFont="1" applyBorder="1" applyAlignment="1" applyProtection="1">
      <alignment vertical="center"/>
      <protection locked="0"/>
    </xf>
    <xf numFmtId="164" fontId="21" fillId="0" borderId="54" xfId="0" applyNumberFormat="1" applyFont="1" applyFill="1" applyBorder="1" applyAlignment="1" applyProtection="1">
      <alignment horizontal="right"/>
      <protection hidden="1"/>
    </xf>
    <xf numFmtId="164" fontId="36" fillId="0" borderId="52" xfId="0" applyNumberFormat="1" applyFont="1" applyBorder="1" applyAlignment="1" applyProtection="1">
      <alignment horizontal="right" vertical="center"/>
      <protection locked="0"/>
    </xf>
    <xf numFmtId="164" fontId="36" fillId="0" borderId="55" xfId="0" applyNumberFormat="1" applyFont="1" applyBorder="1" applyAlignment="1" applyProtection="1">
      <alignment horizontal="right" vertical="center"/>
      <protection locked="0"/>
    </xf>
    <xf numFmtId="164" fontId="36" fillId="0" borderId="56" xfId="0" applyNumberFormat="1" applyFont="1" applyBorder="1" applyAlignment="1" applyProtection="1">
      <alignment horizontal="right" vertical="center"/>
      <protection locked="0"/>
    </xf>
    <xf numFmtId="3" fontId="36" fillId="0" borderId="57" xfId="0" applyNumberFormat="1" applyFont="1" applyBorder="1" applyAlignment="1" applyProtection="1">
      <alignment horizontal="right" vertical="center"/>
      <protection hidden="1"/>
    </xf>
    <xf numFmtId="164" fontId="36" fillId="0" borderId="53" xfId="0" applyNumberFormat="1" applyFont="1" applyBorder="1" applyAlignment="1" applyProtection="1">
      <alignment horizontal="right" vertical="center"/>
      <protection locked="0"/>
    </xf>
    <xf numFmtId="3" fontId="36" fillId="0" borderId="58" xfId="0" applyNumberFormat="1" applyFont="1" applyBorder="1" applyAlignment="1" applyProtection="1">
      <alignment horizontal="right" vertical="center"/>
      <protection hidden="1"/>
    </xf>
    <xf numFmtId="164" fontId="36" fillId="0" borderId="57" xfId="0" applyNumberFormat="1" applyFont="1" applyBorder="1" applyAlignment="1" applyProtection="1">
      <alignment horizontal="right" vertical="center"/>
      <protection locked="0"/>
    </xf>
    <xf numFmtId="164" fontId="36" fillId="0" borderId="54" xfId="0" applyNumberFormat="1" applyFont="1" applyBorder="1" applyAlignment="1" applyProtection="1">
      <alignment horizontal="right" vertical="center"/>
      <protection locked="0"/>
    </xf>
    <xf numFmtId="164" fontId="19" fillId="0" borderId="0" xfId="0" applyNumberFormat="1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164" fontId="39" fillId="0" borderId="0" xfId="0" applyNumberFormat="1" applyFont="1" applyAlignment="1" applyProtection="1">
      <alignment vertical="center"/>
      <protection hidden="1"/>
    </xf>
    <xf numFmtId="164" fontId="19" fillId="0" borderId="0" xfId="0" applyNumberFormat="1" applyFont="1" applyAlignment="1" applyProtection="1">
      <alignment vertical="center"/>
      <protection hidden="1"/>
    </xf>
    <xf numFmtId="0" fontId="26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164" fontId="40" fillId="0" borderId="80" xfId="0" applyNumberFormat="1" applyFont="1" applyBorder="1" applyAlignment="1" applyProtection="1">
      <alignment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dxfs count="3">
    <dxf>
      <fill>
        <patternFill patternType="solid">
          <fgColor rgb="FFCCFFCC"/>
          <bgColor rgb="FFCCFFFF"/>
        </patternFill>
      </fill>
      <border/>
    </dxf>
    <dxf>
      <font>
        <b val="0"/>
        <color rgb="FFFF00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tjana\AppData\Local\Microsoft\Windows\Temporary%20Internet%20Files\Content.IE5\FZV3C32U\Vandens%20tarifas_2011\Programa%2001%20-%209sk,%20201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"/>
      <sheetName val="Laik"/>
      <sheetName val="Fina"/>
      <sheetName val="Kita"/>
      <sheetName val="RodC"/>
      <sheetName val="Real"/>
      <sheetName val="IlgT"/>
      <sheetName val="DUF"/>
      <sheetName val="ElEn"/>
      <sheetName val="Ties"/>
      <sheetName val="nTies"/>
      <sheetName val="Adi"/>
      <sheetName val="Parta"/>
      <sheetName val="Fakt"/>
      <sheetName val="Baz"/>
      <sheetName val="Pelnas"/>
      <sheetName val="Sanka"/>
      <sheetName val="k1"/>
      <sheetName val="k2"/>
      <sheetName val="k3"/>
      <sheetName val="k4"/>
      <sheetName val="k5"/>
      <sheetName val="kain1"/>
      <sheetName val="kain2"/>
      <sheetName val="asenizacinės"/>
    </sheetNames>
    <sheetDataSet>
      <sheetData sheetId="2">
        <row r="6">
          <cell r="E6">
            <v>2010</v>
          </cell>
        </row>
      </sheetData>
      <sheetData sheetId="6">
        <row r="63">
          <cell r="I63">
            <v>0</v>
          </cell>
          <cell r="J63">
            <v>0</v>
          </cell>
        </row>
      </sheetData>
      <sheetData sheetId="9">
        <row r="37">
          <cell r="O37">
            <v>2607.29</v>
          </cell>
        </row>
      </sheetData>
      <sheetData sheetId="10">
        <row r="10">
          <cell r="G10">
            <v>132.86</v>
          </cell>
        </row>
        <row r="24">
          <cell r="C24">
            <v>289.09497285714286</v>
          </cell>
          <cell r="E24">
            <v>289.09497285714286</v>
          </cell>
          <cell r="G24">
            <v>289.09497285714286</v>
          </cell>
          <cell r="I24">
            <v>289.09497285714286</v>
          </cell>
          <cell r="K24">
            <v>289.09497285714286</v>
          </cell>
        </row>
      </sheetData>
      <sheetData sheetId="11">
        <row r="10">
          <cell r="C10">
            <v>62.92</v>
          </cell>
        </row>
        <row r="70">
          <cell r="C70">
            <v>93.58956</v>
          </cell>
          <cell r="E70">
            <v>93.58956</v>
          </cell>
          <cell r="G70">
            <v>93.58956</v>
          </cell>
          <cell r="I70">
            <v>93.58956</v>
          </cell>
          <cell r="K70">
            <v>93.58956</v>
          </cell>
        </row>
      </sheetData>
      <sheetData sheetId="12">
        <row r="10">
          <cell r="C10">
            <v>263</v>
          </cell>
        </row>
      </sheetData>
      <sheetData sheetId="17">
        <row r="25">
          <cell r="N25">
            <v>2351.6992869068426</v>
          </cell>
        </row>
      </sheetData>
      <sheetData sheetId="18">
        <row r="25">
          <cell r="N25">
            <v>2466.641691200226</v>
          </cell>
        </row>
      </sheetData>
      <sheetData sheetId="19">
        <row r="25">
          <cell r="N25">
            <v>2638.028119771655</v>
          </cell>
        </row>
      </sheetData>
      <sheetData sheetId="20">
        <row r="25">
          <cell r="N25">
            <v>2760.1924054859405</v>
          </cell>
        </row>
      </sheetData>
      <sheetData sheetId="21">
        <row r="25">
          <cell r="N25">
            <v>2825.5809769145117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showZeros="0" tabSelected="1" workbookViewId="0" topLeftCell="A1">
      <pane xSplit="2" ySplit="13" topLeftCell="C32" activePane="bottomRight" state="frozen"/>
      <selection pane="topLeft" activeCell="A1" sqref="A1"/>
      <selection pane="topRight" activeCell="C1" sqref="C1"/>
      <selection pane="bottomLeft" activeCell="A53" sqref="A53"/>
      <selection pane="bottomRight" activeCell="A6" sqref="A6:P6"/>
    </sheetView>
  </sheetViews>
  <sheetFormatPr defaultColWidth="9.140625" defaultRowHeight="12.75"/>
  <cols>
    <col min="1" max="1" width="6.00390625" style="1" customWidth="1"/>
    <col min="2" max="2" width="40.7109375" style="1" customWidth="1"/>
    <col min="3" max="11" width="8.7109375" style="1" customWidth="1"/>
    <col min="12" max="12" width="7.140625" style="1" customWidth="1"/>
    <col min="13" max="13" width="8.7109375" style="1" customWidth="1"/>
    <col min="14" max="16" width="9.421875" style="1" customWidth="1"/>
    <col min="17" max="17" width="4.7109375" style="1" customWidth="1"/>
    <col min="18" max="18" width="0" style="2" hidden="1" customWidth="1"/>
    <col min="19" max="16384" width="9.140625" style="1" customWidth="1"/>
  </cols>
  <sheetData>
    <row r="1" spans="2:16" ht="11.25" hidden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9" customFormat="1" ht="16.5" customHeight="1">
      <c r="A2" s="4"/>
      <c r="B2" s="5"/>
      <c r="C2" s="5"/>
      <c r="D2" s="6"/>
      <c r="E2" s="6"/>
      <c r="F2" s="7"/>
      <c r="G2" s="7"/>
      <c r="H2" s="6"/>
      <c r="I2" s="7"/>
      <c r="J2" s="6"/>
      <c r="K2" s="7"/>
      <c r="L2" s="8"/>
      <c r="M2" s="317" t="s">
        <v>0</v>
      </c>
      <c r="N2" s="317"/>
      <c r="O2" s="317"/>
      <c r="P2" s="7"/>
    </row>
    <row r="3" spans="1:16" s="9" customFormat="1" ht="15.75" customHeight="1">
      <c r="A3" s="4"/>
      <c r="B3" s="5"/>
      <c r="C3" s="5"/>
      <c r="D3" s="6"/>
      <c r="E3" s="6"/>
      <c r="F3" s="7"/>
      <c r="G3" s="7"/>
      <c r="H3" s="6"/>
      <c r="I3" s="7"/>
      <c r="J3" s="6"/>
      <c r="K3" s="7"/>
      <c r="L3" s="8"/>
      <c r="M3" s="318" t="s">
        <v>1</v>
      </c>
      <c r="N3" s="318"/>
      <c r="O3" s="318"/>
      <c r="P3" s="318"/>
    </row>
    <row r="4" spans="1:16" s="9" customFormat="1" ht="15.75" customHeight="1">
      <c r="A4" s="4"/>
      <c r="B4" s="5"/>
      <c r="C4" s="5"/>
      <c r="D4" s="6"/>
      <c r="E4" s="6"/>
      <c r="F4" s="7"/>
      <c r="G4" s="7"/>
      <c r="H4" s="6"/>
      <c r="I4" s="7"/>
      <c r="J4" s="6"/>
      <c r="K4" s="7"/>
      <c r="L4" s="8"/>
      <c r="M4" s="319" t="s">
        <v>2</v>
      </c>
      <c r="N4" s="319"/>
      <c r="O4" s="319"/>
      <c r="P4" s="319"/>
    </row>
    <row r="5" spans="1:16" s="9" customFormat="1" ht="13.5" customHeight="1">
      <c r="A5" s="4"/>
      <c r="B5" s="5"/>
      <c r="C5" s="5"/>
      <c r="D5" s="6"/>
      <c r="E5" s="6"/>
      <c r="F5" s="7"/>
      <c r="G5" s="7"/>
      <c r="H5" s="6"/>
      <c r="I5" s="7"/>
      <c r="J5" s="6"/>
      <c r="K5" s="7"/>
      <c r="L5" s="6"/>
      <c r="M5" s="6"/>
      <c r="N5" s="7"/>
      <c r="O5" s="7"/>
      <c r="P5" s="7"/>
    </row>
    <row r="6" spans="1:16" s="9" customFormat="1" ht="18" customHeight="1">
      <c r="A6" s="320" t="s">
        <v>3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</row>
    <row r="7" spans="1:16" s="9" customFormat="1" ht="10.5" customHeight="1">
      <c r="A7" s="321" t="s">
        <v>4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</row>
    <row r="8" spans="1:16" s="9" customFormat="1" ht="12.75" customHeight="1">
      <c r="A8" s="10"/>
      <c r="B8" s="11"/>
      <c r="C8" s="322"/>
      <c r="D8" s="322"/>
      <c r="E8" s="322"/>
      <c r="F8" s="322"/>
      <c r="G8" s="322"/>
      <c r="H8" s="7"/>
      <c r="I8" s="7"/>
      <c r="J8" s="7"/>
      <c r="K8" s="7"/>
      <c r="L8" s="7"/>
      <c r="M8" s="7"/>
      <c r="N8" s="7"/>
      <c r="O8" s="7"/>
      <c r="P8" s="7"/>
    </row>
    <row r="9" spans="1:16" s="9" customFormat="1" ht="15.75" customHeight="1">
      <c r="A9" s="323" t="s">
        <v>5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</row>
    <row r="10" spans="1:16" ht="11.25">
      <c r="A10" s="1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">
      <c r="A11" s="12" t="s">
        <v>7</v>
      </c>
      <c r="B11" s="13" t="s">
        <v>8</v>
      </c>
      <c r="C11" s="14">
        <f>'[1]Fina'!E6</f>
        <v>2010</v>
      </c>
      <c r="D11" s="15"/>
      <c r="E11" s="16">
        <f>C11+1</f>
        <v>2011</v>
      </c>
      <c r="F11" s="17" t="s">
        <v>9</v>
      </c>
      <c r="G11" s="17"/>
      <c r="H11" s="18"/>
      <c r="I11" s="15"/>
      <c r="J11" s="16">
        <f>E11+1</f>
        <v>2012</v>
      </c>
      <c r="K11" s="17" t="s">
        <v>10</v>
      </c>
      <c r="L11" s="17"/>
      <c r="M11" s="17"/>
      <c r="N11" s="19">
        <f>J11+1</f>
        <v>2013</v>
      </c>
      <c r="O11" s="20">
        <f>N11+1</f>
        <v>2014</v>
      </c>
      <c r="P11" s="19">
        <f>O11+1</f>
        <v>2015</v>
      </c>
    </row>
    <row r="12" spans="1:16" ht="12">
      <c r="A12" s="21" t="s">
        <v>11</v>
      </c>
      <c r="B12" s="22" t="s">
        <v>12</v>
      </c>
      <c r="C12" s="23" t="s">
        <v>13</v>
      </c>
      <c r="D12" s="24" t="s">
        <v>14</v>
      </c>
      <c r="E12" s="25" t="s">
        <v>15</v>
      </c>
      <c r="F12" s="25" t="s">
        <v>16</v>
      </c>
      <c r="G12" s="22" t="s">
        <v>17</v>
      </c>
      <c r="H12" s="23" t="s">
        <v>18</v>
      </c>
      <c r="I12" s="24" t="s">
        <v>14</v>
      </c>
      <c r="J12" s="25" t="s">
        <v>15</v>
      </c>
      <c r="K12" s="25" t="s">
        <v>16</v>
      </c>
      <c r="L12" s="22" t="s">
        <v>17</v>
      </c>
      <c r="M12" s="26" t="s">
        <v>18</v>
      </c>
      <c r="N12" s="27" t="s">
        <v>13</v>
      </c>
      <c r="O12" s="27" t="s">
        <v>13</v>
      </c>
      <c r="P12" s="27" t="s">
        <v>13</v>
      </c>
    </row>
    <row r="13" spans="1:16" ht="12">
      <c r="A13" s="28" t="s">
        <v>19</v>
      </c>
      <c r="B13" s="29" t="s">
        <v>20</v>
      </c>
      <c r="C13" s="30">
        <f aca="true" t="shared" si="0" ref="C13:P13">SUM(C14:C15,C16,C19,C21,C24)</f>
        <v>14472.970000000001</v>
      </c>
      <c r="D13" s="31">
        <f t="shared" si="0"/>
        <v>971.8587549409963</v>
      </c>
      <c r="E13" s="32">
        <f t="shared" si="0"/>
        <v>803.2410549409963</v>
      </c>
      <c r="F13" s="32">
        <f t="shared" si="0"/>
        <v>2298.9791799409963</v>
      </c>
      <c r="G13" s="33">
        <f t="shared" si="0"/>
        <v>2169.1465299409965</v>
      </c>
      <c r="H13" s="30">
        <f t="shared" si="0"/>
        <v>6243.225519763985</v>
      </c>
      <c r="I13" s="31">
        <f t="shared" si="0"/>
        <v>4114.904856014342</v>
      </c>
      <c r="J13" s="32">
        <f t="shared" si="0"/>
        <v>1027.3315560143421</v>
      </c>
      <c r="K13" s="32">
        <f t="shared" si="0"/>
        <v>1759.7065560143421</v>
      </c>
      <c r="L13" s="33">
        <f t="shared" si="0"/>
        <v>1119.541056014342</v>
      </c>
      <c r="M13" s="34">
        <f t="shared" si="0"/>
        <v>8021.4840240573685</v>
      </c>
      <c r="N13" s="30">
        <f t="shared" si="0"/>
        <v>3020.7126526287975</v>
      </c>
      <c r="O13" s="35">
        <f t="shared" si="0"/>
        <v>3142.876938343083</v>
      </c>
      <c r="P13" s="30">
        <f t="shared" si="0"/>
        <v>3208.2655097716543</v>
      </c>
    </row>
    <row r="14" spans="1:16" ht="12">
      <c r="A14" s="28" t="s">
        <v>21</v>
      </c>
      <c r="B14" s="36" t="s">
        <v>22</v>
      </c>
      <c r="C14" s="37">
        <f>'[1]Ties'!O37+'[1]nTies'!G10+'[1]Adi'!C10+'[1]Parta'!C10</f>
        <v>3066.07</v>
      </c>
      <c r="D14" s="38">
        <f>('[1]k1'!N25+'[1]nTies'!C24+'[1]Adi'!C70)/4</f>
        <v>683.5959549409963</v>
      </c>
      <c r="E14" s="39">
        <f>D14</f>
        <v>683.5959549409963</v>
      </c>
      <c r="F14" s="39">
        <f>E14</f>
        <v>683.5959549409963</v>
      </c>
      <c r="G14" s="40">
        <f>F14</f>
        <v>683.5959549409963</v>
      </c>
      <c r="H14" s="41">
        <f>SUM(D14:G14)</f>
        <v>2734.3838197639852</v>
      </c>
      <c r="I14" s="38">
        <f>('[1]k2'!N25+'[1]nTies'!E24+'[1]Adi'!E70)/4</f>
        <v>712.3315560143421</v>
      </c>
      <c r="J14" s="39">
        <f aca="true" t="shared" si="1" ref="J14:L15">I14</f>
        <v>712.3315560143421</v>
      </c>
      <c r="K14" s="39">
        <f t="shared" si="1"/>
        <v>712.3315560143421</v>
      </c>
      <c r="L14" s="40">
        <f t="shared" si="1"/>
        <v>712.3315560143421</v>
      </c>
      <c r="M14" s="42">
        <f>SUM(I14:L14)</f>
        <v>2849.3262240573686</v>
      </c>
      <c r="N14" s="41">
        <f>'[1]k3'!N25+'[1]nTies'!G24+'[1]Adi'!G70</f>
        <v>3020.7126526287975</v>
      </c>
      <c r="O14" s="43">
        <f>'[1]k4'!N25+'[1]nTies'!I24+'[1]Adi'!I70</f>
        <v>3142.876938343083</v>
      </c>
      <c r="P14" s="41">
        <f>'[1]k5'!N25+'[1]nTies'!K24+'[1]Adi'!K70</f>
        <v>3208.2655097716543</v>
      </c>
    </row>
    <row r="15" spans="1:16" ht="12">
      <c r="A15" s="28" t="s">
        <v>23</v>
      </c>
      <c r="B15" s="36" t="s">
        <v>24</v>
      </c>
      <c r="C15" s="37">
        <f>IF('[1]IlgT'!J63=1,0,'[1]IlgT'!I63*12)</f>
        <v>0</v>
      </c>
      <c r="D15" s="38">
        <f>IF('[1]IlgT'!J63=1,0,'[1]IlgT'!I63*3)</f>
        <v>0</v>
      </c>
      <c r="E15" s="39"/>
      <c r="F15" s="39">
        <f>E15</f>
        <v>0</v>
      </c>
      <c r="G15" s="40">
        <f>F15</f>
        <v>0</v>
      </c>
      <c r="H15" s="41">
        <f>SUM(D15:G15)</f>
        <v>0</v>
      </c>
      <c r="I15" s="38">
        <f>G15</f>
        <v>0</v>
      </c>
      <c r="J15" s="39">
        <f t="shared" si="1"/>
        <v>0</v>
      </c>
      <c r="K15" s="39">
        <f t="shared" si="1"/>
        <v>0</v>
      </c>
      <c r="L15" s="40">
        <f t="shared" si="1"/>
        <v>0</v>
      </c>
      <c r="M15" s="42">
        <f>SUM(I15:L15)</f>
        <v>0</v>
      </c>
      <c r="N15" s="41">
        <f>M15</f>
        <v>0</v>
      </c>
      <c r="O15" s="43">
        <f>N15</f>
        <v>0</v>
      </c>
      <c r="P15" s="41">
        <f>O15</f>
        <v>0</v>
      </c>
    </row>
    <row r="16" spans="1:16" ht="12">
      <c r="A16" s="44" t="s">
        <v>25</v>
      </c>
      <c r="B16" s="45" t="s">
        <v>26</v>
      </c>
      <c r="C16" s="46">
        <f>SUM(C17:C18)</f>
        <v>1225.8</v>
      </c>
      <c r="D16" s="47">
        <f>SUM(D17:D18)</f>
        <v>32.029199999999996</v>
      </c>
      <c r="E16" s="47">
        <f>SUM(E17:E18)</f>
        <v>13.2939</v>
      </c>
      <c r="F16" s="47">
        <f>SUM(F17:F18)</f>
        <v>179.48702500000002</v>
      </c>
      <c r="G16" s="48">
        <f>SUM(G17:G18)</f>
        <v>165.06117500000002</v>
      </c>
      <c r="H16" s="49">
        <f>SUM(D16:G16)</f>
        <v>389.8713</v>
      </c>
      <c r="I16" s="50">
        <f>SUM(I17:I18)</f>
        <v>378.06370000000004</v>
      </c>
      <c r="J16" s="47">
        <f>SUM(J17:J18)</f>
        <v>35</v>
      </c>
      <c r="K16" s="47">
        <f>SUM(K17:K18)</f>
        <v>116.375</v>
      </c>
      <c r="L16" s="48">
        <f>SUM(L17:L18)</f>
        <v>45.2455</v>
      </c>
      <c r="M16" s="51">
        <f>SUM(I16:L16)</f>
        <v>574.6842</v>
      </c>
      <c r="N16" s="49">
        <f>SUM(N17:N18)</f>
        <v>0</v>
      </c>
      <c r="O16" s="52">
        <f>SUM(O17:O18)</f>
        <v>0</v>
      </c>
      <c r="P16" s="53">
        <f>SUM(P17:P18)</f>
        <v>0</v>
      </c>
    </row>
    <row r="17" spans="1:18" ht="11.25">
      <c r="A17" s="54" t="s">
        <v>27</v>
      </c>
      <c r="B17" s="55" t="s">
        <v>28</v>
      </c>
      <c r="C17" s="56">
        <v>1225.8</v>
      </c>
      <c r="D17" s="57">
        <f>D32*0.1</f>
        <v>32.029199999999996</v>
      </c>
      <c r="E17" s="58">
        <f>E32*0.1</f>
        <v>13.2939</v>
      </c>
      <c r="F17" s="58">
        <f>F32*0.1</f>
        <v>179.48702500000002</v>
      </c>
      <c r="G17" s="59">
        <f>G32*0.1</f>
        <v>165.06117500000002</v>
      </c>
      <c r="H17" s="60">
        <f>SUM(D17:G17)</f>
        <v>389.8713</v>
      </c>
      <c r="I17" s="58">
        <f>I32*0.1</f>
        <v>378.06370000000004</v>
      </c>
      <c r="J17" s="58">
        <f>J32*0.1</f>
        <v>35</v>
      </c>
      <c r="K17" s="58">
        <f>K32*0.1</f>
        <v>116.375</v>
      </c>
      <c r="L17" s="58">
        <f>L32*0.1</f>
        <v>45.2455</v>
      </c>
      <c r="M17" s="61">
        <f>SUM(I17:L17)</f>
        <v>574.6842</v>
      </c>
      <c r="N17" s="56"/>
      <c r="O17" s="56"/>
      <c r="P17" s="62"/>
      <c r="R17" s="63"/>
    </row>
    <row r="18" spans="1:16" ht="11.25">
      <c r="A18" s="64"/>
      <c r="B18" s="65"/>
      <c r="C18" s="66"/>
      <c r="D18" s="67"/>
      <c r="E18" s="68"/>
      <c r="F18" s="68"/>
      <c r="G18" s="69"/>
      <c r="H18" s="53">
        <f>SUM(D18:G18)</f>
        <v>0</v>
      </c>
      <c r="I18" s="67"/>
      <c r="J18" s="68"/>
      <c r="K18" s="68"/>
      <c r="L18" s="69"/>
      <c r="M18" s="70">
        <f>SUM(I18:L18)</f>
        <v>0</v>
      </c>
      <c r="N18" s="66"/>
      <c r="O18" s="66"/>
      <c r="P18" s="71"/>
    </row>
    <row r="19" spans="1:16" ht="12">
      <c r="A19" s="72" t="s">
        <v>29</v>
      </c>
      <c r="B19" s="73" t="s">
        <v>30</v>
      </c>
      <c r="C19" s="74">
        <f aca="true" t="shared" si="2" ref="C19:P19">SUM(C20:C20)</f>
        <v>0</v>
      </c>
      <c r="D19" s="75">
        <f t="shared" si="2"/>
        <v>0</v>
      </c>
      <c r="E19" s="76">
        <f t="shared" si="2"/>
        <v>0</v>
      </c>
      <c r="F19" s="76">
        <f t="shared" si="2"/>
        <v>0</v>
      </c>
      <c r="G19" s="77">
        <f t="shared" si="2"/>
        <v>0</v>
      </c>
      <c r="H19" s="78">
        <f t="shared" si="2"/>
        <v>0</v>
      </c>
      <c r="I19" s="75">
        <f t="shared" si="2"/>
        <v>0</v>
      </c>
      <c r="J19" s="76">
        <f t="shared" si="2"/>
        <v>0</v>
      </c>
      <c r="K19" s="76">
        <f t="shared" si="2"/>
        <v>0</v>
      </c>
      <c r="L19" s="77">
        <f t="shared" si="2"/>
        <v>0</v>
      </c>
      <c r="M19" s="79">
        <f t="shared" si="2"/>
        <v>0</v>
      </c>
      <c r="N19" s="78">
        <f t="shared" si="2"/>
        <v>0</v>
      </c>
      <c r="O19" s="80">
        <f t="shared" si="2"/>
        <v>0</v>
      </c>
      <c r="P19" s="78">
        <f t="shared" si="2"/>
        <v>0</v>
      </c>
    </row>
    <row r="20" spans="1:16" ht="11.25">
      <c r="A20" s="81"/>
      <c r="B20" s="82"/>
      <c r="C20" s="83"/>
      <c r="D20" s="84"/>
      <c r="E20" s="85"/>
      <c r="F20" s="85"/>
      <c r="G20" s="86"/>
      <c r="H20" s="87">
        <f aca="true" t="shared" si="3" ref="H20:H26">SUM(D20:G20)</f>
        <v>0</v>
      </c>
      <c r="I20" s="84"/>
      <c r="J20" s="85"/>
      <c r="K20" s="85"/>
      <c r="L20" s="86"/>
      <c r="M20" s="88">
        <f aca="true" t="shared" si="4" ref="M20:M26">SUM(I20:L20)</f>
        <v>0</v>
      </c>
      <c r="N20" s="89"/>
      <c r="O20" s="90"/>
      <c r="P20" s="91"/>
    </row>
    <row r="21" spans="1:16" ht="12">
      <c r="A21" s="44" t="s">
        <v>31</v>
      </c>
      <c r="B21" s="45" t="s">
        <v>32</v>
      </c>
      <c r="C21" s="46">
        <f>SUM(C22:C23)</f>
        <v>8880.6</v>
      </c>
      <c r="D21" s="50">
        <f>SUM(D22:D23)</f>
        <v>0</v>
      </c>
      <c r="E21" s="47">
        <f>SUM(E22:E23)</f>
        <v>0</v>
      </c>
      <c r="F21" s="47">
        <f>SUM(F22:F23)</f>
        <v>0</v>
      </c>
      <c r="G21" s="48">
        <f>SUM(G22:G23)</f>
        <v>0</v>
      </c>
      <c r="H21" s="49">
        <f t="shared" si="3"/>
        <v>0</v>
      </c>
      <c r="I21" s="50">
        <f>SUM(I22:I23)</f>
        <v>0</v>
      </c>
      <c r="J21" s="47">
        <f>SUM(J22:J23)</f>
        <v>0</v>
      </c>
      <c r="K21" s="47">
        <f>SUM(K22:K23)</f>
        <v>0</v>
      </c>
      <c r="L21" s="48">
        <f>SUM(L22:L23)</f>
        <v>0</v>
      </c>
      <c r="M21" s="51">
        <f t="shared" si="4"/>
        <v>0</v>
      </c>
      <c r="N21" s="49">
        <f>SUM(N22:N23)</f>
        <v>0</v>
      </c>
      <c r="O21" s="52">
        <f>SUM(O22:O23)</f>
        <v>0</v>
      </c>
      <c r="P21" s="49">
        <f>SUM(P22:P23)</f>
        <v>0</v>
      </c>
    </row>
    <row r="22" spans="1:18" s="102" customFormat="1" ht="22.5">
      <c r="A22" s="92" t="s">
        <v>33</v>
      </c>
      <c r="B22" s="93" t="s">
        <v>34</v>
      </c>
      <c r="C22" s="94">
        <v>8880.6</v>
      </c>
      <c r="D22" s="95"/>
      <c r="E22" s="96"/>
      <c r="F22" s="96"/>
      <c r="G22" s="97"/>
      <c r="H22" s="98">
        <f t="shared" si="3"/>
        <v>0</v>
      </c>
      <c r="I22" s="95"/>
      <c r="J22" s="96"/>
      <c r="K22" s="96"/>
      <c r="L22" s="97"/>
      <c r="M22" s="99">
        <f t="shared" si="4"/>
        <v>0</v>
      </c>
      <c r="N22" s="100"/>
      <c r="O22" s="101"/>
      <c r="P22" s="100"/>
      <c r="R22" s="2"/>
    </row>
    <row r="23" spans="1:18" s="102" customFormat="1" ht="11.25">
      <c r="A23" s="103"/>
      <c r="B23" s="104"/>
      <c r="C23" s="105"/>
      <c r="D23" s="106"/>
      <c r="E23" s="107"/>
      <c r="F23" s="107"/>
      <c r="G23" s="108"/>
      <c r="H23" s="109">
        <f t="shared" si="3"/>
        <v>0</v>
      </c>
      <c r="I23" s="106"/>
      <c r="J23" s="107"/>
      <c r="K23" s="107"/>
      <c r="L23" s="108"/>
      <c r="M23" s="110">
        <f t="shared" si="4"/>
        <v>0</v>
      </c>
      <c r="N23" s="111"/>
      <c r="O23" s="112"/>
      <c r="P23" s="111"/>
      <c r="R23" s="2"/>
    </row>
    <row r="24" spans="1:16" ht="12">
      <c r="A24" s="44" t="s">
        <v>35</v>
      </c>
      <c r="B24" s="45" t="s">
        <v>36</v>
      </c>
      <c r="C24" s="46">
        <f>SUM(C25:C26)</f>
        <v>1300.5</v>
      </c>
      <c r="D24" s="50">
        <f>SUM(D25:D26)</f>
        <v>256.23359999999997</v>
      </c>
      <c r="E24" s="47">
        <f>SUM(E25:E26)</f>
        <v>106.3512</v>
      </c>
      <c r="F24" s="47">
        <f>SUM(F25:F26)</f>
        <v>1435.8962000000001</v>
      </c>
      <c r="G24" s="48">
        <f>SUM(G25:G26)</f>
        <v>1320.4894000000002</v>
      </c>
      <c r="H24" s="49">
        <f t="shared" si="3"/>
        <v>3118.9704</v>
      </c>
      <c r="I24" s="50">
        <f>SUM(I25:I26)</f>
        <v>3024.5096000000003</v>
      </c>
      <c r="J24" s="47">
        <f>SUM(J25:J26)</f>
        <v>280</v>
      </c>
      <c r="K24" s="47">
        <f>SUM(K25:K26)</f>
        <v>931</v>
      </c>
      <c r="L24" s="48">
        <f>SUM(L25:L26)</f>
        <v>361.964</v>
      </c>
      <c r="M24" s="51">
        <f t="shared" si="4"/>
        <v>4597.4736</v>
      </c>
      <c r="N24" s="49">
        <f>SUM(N25:N26)</f>
        <v>0</v>
      </c>
      <c r="O24" s="52">
        <f>SUM(O25:O26)</f>
        <v>0</v>
      </c>
      <c r="P24" s="49">
        <f>SUM(P25:P26)</f>
        <v>0</v>
      </c>
    </row>
    <row r="25" spans="1:18" ht="22.5">
      <c r="A25" s="54" t="s">
        <v>37</v>
      </c>
      <c r="B25" s="113" t="s">
        <v>38</v>
      </c>
      <c r="C25" s="114">
        <v>1300.5</v>
      </c>
      <c r="D25" s="115">
        <f>D32*0.8</f>
        <v>256.23359999999997</v>
      </c>
      <c r="E25" s="116">
        <f>E32*0.8</f>
        <v>106.3512</v>
      </c>
      <c r="F25" s="116">
        <f>F32*0.8</f>
        <v>1435.8962000000001</v>
      </c>
      <c r="G25" s="117">
        <f>G32*0.8</f>
        <v>1320.4894000000002</v>
      </c>
      <c r="H25" s="60">
        <f t="shared" si="3"/>
        <v>3118.9704</v>
      </c>
      <c r="I25" s="115">
        <f>I32*0.8</f>
        <v>3024.5096000000003</v>
      </c>
      <c r="J25" s="116">
        <f>J32*0.8</f>
        <v>280</v>
      </c>
      <c r="K25" s="116">
        <f>K32*0.8</f>
        <v>931</v>
      </c>
      <c r="L25" s="117">
        <f>L32*0.8</f>
        <v>361.964</v>
      </c>
      <c r="M25" s="61">
        <f t="shared" si="4"/>
        <v>4597.4736</v>
      </c>
      <c r="N25" s="118"/>
      <c r="O25" s="119"/>
      <c r="P25" s="118"/>
      <c r="R25" s="120"/>
    </row>
    <row r="26" spans="1:18" s="102" customFormat="1" ht="11.25">
      <c r="A26" s="81"/>
      <c r="B26" s="82"/>
      <c r="C26" s="121"/>
      <c r="D26" s="122"/>
      <c r="E26" s="123"/>
      <c r="F26" s="123"/>
      <c r="G26" s="124"/>
      <c r="H26" s="125">
        <f t="shared" si="3"/>
        <v>0</v>
      </c>
      <c r="I26" s="126"/>
      <c r="J26" s="127"/>
      <c r="K26" s="127"/>
      <c r="L26" s="128"/>
      <c r="M26" s="129">
        <f t="shared" si="4"/>
        <v>0</v>
      </c>
      <c r="N26" s="130"/>
      <c r="O26" s="131"/>
      <c r="P26" s="130"/>
      <c r="R26" s="2"/>
    </row>
    <row r="27" spans="1:18" s="102" customFormat="1" ht="11.25">
      <c r="A27" s="132" t="s">
        <v>35</v>
      </c>
      <c r="B27" s="133" t="s">
        <v>39</v>
      </c>
      <c r="C27" s="134" t="s">
        <v>40</v>
      </c>
      <c r="D27" s="135" t="s">
        <v>40</v>
      </c>
      <c r="E27" s="136" t="s">
        <v>40</v>
      </c>
      <c r="F27" s="136" t="s">
        <v>40</v>
      </c>
      <c r="G27" s="137" t="s">
        <v>40</v>
      </c>
      <c r="H27" s="138">
        <f>IF(H13-H29&gt;0,H13-H29,0)</f>
        <v>156.1125197639858</v>
      </c>
      <c r="I27" s="135" t="s">
        <v>40</v>
      </c>
      <c r="J27" s="136" t="s">
        <v>40</v>
      </c>
      <c r="K27" s="136" t="s">
        <v>40</v>
      </c>
      <c r="L27" s="137" t="s">
        <v>40</v>
      </c>
      <c r="M27" s="139">
        <f>IF(M13-M29&gt;0,M13-M29,0)</f>
        <v>0</v>
      </c>
      <c r="N27" s="138">
        <f>IF(N13-N29&gt;0,N13-N29,0)</f>
        <v>0</v>
      </c>
      <c r="O27" s="140">
        <f>IF(O13-O29&gt;0,O13-O29,0)</f>
        <v>0</v>
      </c>
      <c r="P27" s="138">
        <f>IF(P13-P29&gt;0,P13-P29,0)</f>
        <v>0</v>
      </c>
      <c r="R27" s="141"/>
    </row>
    <row r="28" spans="1:16" ht="12">
      <c r="A28" s="142" t="s">
        <v>41</v>
      </c>
      <c r="B28" s="143" t="s">
        <v>42</v>
      </c>
      <c r="C28" s="144" t="s">
        <v>40</v>
      </c>
      <c r="D28" s="145" t="s">
        <v>40</v>
      </c>
      <c r="E28" s="146" t="s">
        <v>40</v>
      </c>
      <c r="F28" s="146" t="s">
        <v>40</v>
      </c>
      <c r="G28" s="147" t="s">
        <v>40</v>
      </c>
      <c r="H28" s="148">
        <f>IF(H13-H29&gt;0,0,H29-H13)</f>
        <v>0</v>
      </c>
      <c r="I28" s="149" t="s">
        <v>40</v>
      </c>
      <c r="J28" s="150" t="s">
        <v>40</v>
      </c>
      <c r="K28" s="150" t="s">
        <v>40</v>
      </c>
      <c r="L28" s="151" t="s">
        <v>40</v>
      </c>
      <c r="M28" s="152">
        <f>IF(M13-M29&gt;0,0,M29-M13)</f>
        <v>2089.5579759426328</v>
      </c>
      <c r="N28" s="148">
        <f>IF(N13-N29&gt;0,0,N29-N13)</f>
        <v>997.4873473712023</v>
      </c>
      <c r="O28" s="148">
        <f>IF(O13-O29&gt;0,0,O29-O13)</f>
        <v>673.3230616569167</v>
      </c>
      <c r="P28" s="148">
        <f>IF(P13-P29&gt;0,0,P29-P13)</f>
        <v>2297.9344902283456</v>
      </c>
    </row>
    <row r="29" spans="1:16" ht="12">
      <c r="A29" s="153" t="s">
        <v>43</v>
      </c>
      <c r="B29" s="154" t="s">
        <v>44</v>
      </c>
      <c r="C29" s="155">
        <f aca="true" t="shared" si="5" ref="C29:P29">C30+C35</f>
        <v>12100.769549999999</v>
      </c>
      <c r="D29" s="156">
        <f t="shared" si="5"/>
        <v>648.092</v>
      </c>
      <c r="E29" s="157">
        <f t="shared" si="5"/>
        <v>874.039</v>
      </c>
      <c r="F29" s="157">
        <f t="shared" si="5"/>
        <v>2331.17025</v>
      </c>
      <c r="G29" s="158">
        <f t="shared" si="5"/>
        <v>2233.81175</v>
      </c>
      <c r="H29" s="159">
        <f t="shared" si="5"/>
        <v>6087.112999999999</v>
      </c>
      <c r="I29" s="160">
        <f t="shared" si="5"/>
        <v>4515.937</v>
      </c>
      <c r="J29" s="157">
        <f t="shared" si="5"/>
        <v>1341.3</v>
      </c>
      <c r="K29" s="157">
        <f t="shared" si="5"/>
        <v>3074.05</v>
      </c>
      <c r="L29" s="161">
        <f t="shared" si="5"/>
        <v>1179.755</v>
      </c>
      <c r="M29" s="162">
        <f t="shared" si="5"/>
        <v>10111.042000000001</v>
      </c>
      <c r="N29" s="159">
        <f t="shared" si="5"/>
        <v>4018.2</v>
      </c>
      <c r="O29" s="155">
        <f t="shared" si="5"/>
        <v>3816.2</v>
      </c>
      <c r="P29" s="155">
        <f t="shared" si="5"/>
        <v>5506.2</v>
      </c>
    </row>
    <row r="30" spans="1:16" ht="12">
      <c r="A30" s="163" t="s">
        <v>45</v>
      </c>
      <c r="B30" s="164" t="s">
        <v>46</v>
      </c>
      <c r="C30" s="30">
        <f aca="true" t="shared" si="6" ref="C30:P30">SUM(C31:C34)</f>
        <v>11434.3</v>
      </c>
      <c r="D30" s="35">
        <f t="shared" si="6"/>
        <v>648.092</v>
      </c>
      <c r="E30" s="165">
        <f t="shared" si="6"/>
        <v>460.73900000000003</v>
      </c>
      <c r="F30" s="165">
        <f t="shared" si="6"/>
        <v>2122.67025</v>
      </c>
      <c r="G30" s="35">
        <f t="shared" si="6"/>
        <v>1978.41175</v>
      </c>
      <c r="H30" s="34">
        <f t="shared" si="6"/>
        <v>5209.913</v>
      </c>
      <c r="I30" s="166">
        <f t="shared" si="6"/>
        <v>4108.437</v>
      </c>
      <c r="J30" s="165">
        <f t="shared" si="6"/>
        <v>677.8</v>
      </c>
      <c r="K30" s="165">
        <f t="shared" si="6"/>
        <v>1491.55</v>
      </c>
      <c r="L30" s="167">
        <f t="shared" si="6"/>
        <v>780.255</v>
      </c>
      <c r="M30" s="35">
        <f t="shared" si="6"/>
        <v>7058.042</v>
      </c>
      <c r="N30" s="34">
        <f t="shared" si="6"/>
        <v>1311.2</v>
      </c>
      <c r="O30" s="30">
        <f t="shared" si="6"/>
        <v>1311.2</v>
      </c>
      <c r="P30" s="30">
        <f t="shared" si="6"/>
        <v>1311.2</v>
      </c>
    </row>
    <row r="31" spans="1:16" ht="11.25">
      <c r="A31" s="168" t="s">
        <v>47</v>
      </c>
      <c r="B31" s="169" t="s">
        <v>48</v>
      </c>
      <c r="C31" s="170">
        <v>11243.3</v>
      </c>
      <c r="D31" s="171"/>
      <c r="E31" s="172"/>
      <c r="F31" s="172"/>
      <c r="G31" s="171"/>
      <c r="H31" s="173">
        <f>SUM(D31:G31)</f>
        <v>0</v>
      </c>
      <c r="I31" s="174"/>
      <c r="J31" s="172"/>
      <c r="K31" s="172"/>
      <c r="L31" s="175"/>
      <c r="M31" s="176">
        <f>SUM(I31:L31)</f>
        <v>0</v>
      </c>
      <c r="N31" s="177"/>
      <c r="O31" s="178"/>
      <c r="P31" s="178"/>
    </row>
    <row r="32" spans="1:16" ht="11.25">
      <c r="A32" s="92" t="s">
        <v>49</v>
      </c>
      <c r="B32" s="169" t="s">
        <v>50</v>
      </c>
      <c r="C32" s="170">
        <v>191</v>
      </c>
      <c r="D32" s="179">
        <v>320.292</v>
      </c>
      <c r="E32" s="180">
        <v>132.939</v>
      </c>
      <c r="F32" s="180">
        <f>567.061+1227.80925</f>
        <v>1794.87025</v>
      </c>
      <c r="G32" s="179">
        <f>1506.61175+144</f>
        <v>1650.61175</v>
      </c>
      <c r="H32" s="173">
        <f>SUM(D32:G32)</f>
        <v>3898.7129999999997</v>
      </c>
      <c r="I32" s="174">
        <f>3380+400.637</f>
        <v>3780.637</v>
      </c>
      <c r="J32" s="172">
        <v>350</v>
      </c>
      <c r="K32" s="172">
        <f>770+393.75</f>
        <v>1163.75</v>
      </c>
      <c r="L32" s="175">
        <v>452.455</v>
      </c>
      <c r="M32" s="181">
        <f>SUM(I32:L32)</f>
        <v>5746.842000000001</v>
      </c>
      <c r="N32" s="177"/>
      <c r="O32" s="178"/>
      <c r="P32" s="178"/>
    </row>
    <row r="33" spans="1:18" s="102" customFormat="1" ht="22.5">
      <c r="A33" s="168" t="s">
        <v>51</v>
      </c>
      <c r="B33" s="182" t="s">
        <v>52</v>
      </c>
      <c r="C33" s="183"/>
      <c r="D33" s="184">
        <v>327.8</v>
      </c>
      <c r="E33" s="185">
        <v>327.8</v>
      </c>
      <c r="F33" s="185">
        <v>327.8</v>
      </c>
      <c r="G33" s="186">
        <v>327.8</v>
      </c>
      <c r="H33" s="187">
        <f>SUM(D33:G33)</f>
        <v>1311.2</v>
      </c>
      <c r="I33" s="188">
        <v>327.8</v>
      </c>
      <c r="J33" s="185">
        <v>327.8</v>
      </c>
      <c r="K33" s="185">
        <v>327.8</v>
      </c>
      <c r="L33" s="189">
        <v>327.8</v>
      </c>
      <c r="M33" s="190">
        <f>SUM(I33:L33)</f>
        <v>1311.2</v>
      </c>
      <c r="N33" s="191">
        <v>1311.2</v>
      </c>
      <c r="O33" s="192">
        <v>1311.2</v>
      </c>
      <c r="P33" s="192">
        <v>1311.2</v>
      </c>
      <c r="R33" s="2"/>
    </row>
    <row r="34" spans="1:16" ht="11.25">
      <c r="A34" s="193"/>
      <c r="B34" s="194"/>
      <c r="C34" s="71"/>
      <c r="D34" s="69"/>
      <c r="E34" s="68"/>
      <c r="F34" s="68"/>
      <c r="G34" s="195"/>
      <c r="H34" s="196">
        <f>SUM(D34:G34)</f>
        <v>0</v>
      </c>
      <c r="I34" s="66"/>
      <c r="J34" s="68"/>
      <c r="K34" s="68"/>
      <c r="L34" s="197"/>
      <c r="M34" s="198">
        <f>SUM(I34:L34)</f>
        <v>0</v>
      </c>
      <c r="N34" s="67"/>
      <c r="O34" s="71"/>
      <c r="P34" s="71"/>
    </row>
    <row r="35" spans="1:16" ht="12">
      <c r="A35" s="199" t="s">
        <v>53</v>
      </c>
      <c r="B35" s="200" t="s">
        <v>54</v>
      </c>
      <c r="C35" s="201">
        <f>SUM(C38:C80)</f>
        <v>666.46955</v>
      </c>
      <c r="D35" s="202">
        <f aca="true" t="shared" si="7" ref="D35:P35">SUM(D36:D80)</f>
        <v>0</v>
      </c>
      <c r="E35" s="203">
        <f t="shared" si="7"/>
        <v>413.3</v>
      </c>
      <c r="F35" s="203">
        <f t="shared" si="7"/>
        <v>208.5</v>
      </c>
      <c r="G35" s="204">
        <f t="shared" si="7"/>
        <v>255.4</v>
      </c>
      <c r="H35" s="205">
        <f t="shared" si="7"/>
        <v>877.1999999999999</v>
      </c>
      <c r="I35" s="206">
        <f t="shared" si="7"/>
        <v>407.5</v>
      </c>
      <c r="J35" s="207">
        <f t="shared" si="7"/>
        <v>663.5</v>
      </c>
      <c r="K35" s="207">
        <f t="shared" si="7"/>
        <v>1582.5</v>
      </c>
      <c r="L35" s="208">
        <f t="shared" si="7"/>
        <v>399.5</v>
      </c>
      <c r="M35" s="201">
        <f t="shared" si="7"/>
        <v>3053</v>
      </c>
      <c r="N35" s="205">
        <f t="shared" si="7"/>
        <v>2707</v>
      </c>
      <c r="O35" s="209">
        <f t="shared" si="7"/>
        <v>2505</v>
      </c>
      <c r="P35" s="209">
        <f t="shared" si="7"/>
        <v>4195</v>
      </c>
    </row>
    <row r="36" spans="1:18" s="223" customFormat="1" ht="11.25">
      <c r="A36" s="210" t="s">
        <v>55</v>
      </c>
      <c r="B36" s="211" t="s">
        <v>56</v>
      </c>
      <c r="C36" s="212"/>
      <c r="D36" s="213"/>
      <c r="E36" s="214"/>
      <c r="F36" s="214"/>
      <c r="G36" s="215"/>
      <c r="H36" s="216">
        <f aca="true" t="shared" si="8" ref="H36:H52">SUM(D36:G36)</f>
        <v>0</v>
      </c>
      <c r="I36" s="217"/>
      <c r="J36" s="218"/>
      <c r="K36" s="218"/>
      <c r="L36" s="219"/>
      <c r="M36" s="220">
        <f aca="true" t="shared" si="9" ref="M36:M52">SUM(I36:L36)</f>
        <v>0</v>
      </c>
      <c r="N36" s="221"/>
      <c r="O36" s="222"/>
      <c r="P36" s="222"/>
      <c r="R36" s="224"/>
    </row>
    <row r="37" spans="1:18" s="235" customFormat="1" ht="11.25">
      <c r="A37" s="225" t="s">
        <v>57</v>
      </c>
      <c r="B37" s="226" t="s">
        <v>58</v>
      </c>
      <c r="C37" s="227"/>
      <c r="D37" s="213"/>
      <c r="E37" s="228">
        <v>183</v>
      </c>
      <c r="F37" s="228">
        <v>15</v>
      </c>
      <c r="G37" s="229">
        <v>10</v>
      </c>
      <c r="H37" s="230">
        <f t="shared" si="8"/>
        <v>208</v>
      </c>
      <c r="I37" s="231"/>
      <c r="J37" s="228"/>
      <c r="K37" s="228"/>
      <c r="L37" s="229"/>
      <c r="M37" s="232">
        <f t="shared" si="9"/>
        <v>0</v>
      </c>
      <c r="N37" s="233"/>
      <c r="O37" s="234"/>
      <c r="P37" s="234"/>
      <c r="R37" s="236"/>
    </row>
    <row r="38" spans="1:18" s="235" customFormat="1" ht="22.5">
      <c r="A38" s="225" t="s">
        <v>59</v>
      </c>
      <c r="B38" s="237" t="s">
        <v>60</v>
      </c>
      <c r="C38" s="227"/>
      <c r="D38" s="238"/>
      <c r="E38" s="239"/>
      <c r="F38" s="239"/>
      <c r="G38" s="240"/>
      <c r="H38" s="230">
        <f t="shared" si="8"/>
        <v>0</v>
      </c>
      <c r="I38" s="241"/>
      <c r="J38" s="242">
        <v>250</v>
      </c>
      <c r="K38" s="242"/>
      <c r="L38" s="240"/>
      <c r="M38" s="232">
        <f t="shared" si="9"/>
        <v>250</v>
      </c>
      <c r="N38" s="243"/>
      <c r="O38" s="244"/>
      <c r="P38" s="244"/>
      <c r="R38" s="236"/>
    </row>
    <row r="39" spans="1:18" s="235" customFormat="1" ht="22.5">
      <c r="A39" s="225" t="s">
        <v>61</v>
      </c>
      <c r="B39" s="237" t="s">
        <v>62</v>
      </c>
      <c r="C39" s="227"/>
      <c r="D39" s="238"/>
      <c r="E39" s="239"/>
      <c r="F39" s="239"/>
      <c r="G39" s="240"/>
      <c r="H39" s="230">
        <f t="shared" si="8"/>
        <v>0</v>
      </c>
      <c r="I39" s="241"/>
      <c r="J39" s="242"/>
      <c r="K39" s="242"/>
      <c r="L39" s="240"/>
      <c r="M39" s="245">
        <f t="shared" si="9"/>
        <v>0</v>
      </c>
      <c r="N39" s="243"/>
      <c r="O39" s="244">
        <v>165</v>
      </c>
      <c r="P39" s="244"/>
      <c r="R39" s="236"/>
    </row>
    <row r="40" spans="1:18" s="235" customFormat="1" ht="22.5">
      <c r="A40" s="225" t="s">
        <v>63</v>
      </c>
      <c r="B40" s="246" t="s">
        <v>64</v>
      </c>
      <c r="C40" s="227"/>
      <c r="D40" s="247"/>
      <c r="E40" s="248"/>
      <c r="F40" s="248"/>
      <c r="G40" s="249"/>
      <c r="H40" s="230">
        <f t="shared" si="8"/>
        <v>0</v>
      </c>
      <c r="I40" s="250"/>
      <c r="J40" s="251">
        <v>270</v>
      </c>
      <c r="K40" s="251"/>
      <c r="L40" s="252"/>
      <c r="M40" s="245">
        <f t="shared" si="9"/>
        <v>270</v>
      </c>
      <c r="N40" s="243"/>
      <c r="O40" s="244"/>
      <c r="P40" s="244"/>
      <c r="R40" s="236"/>
    </row>
    <row r="41" spans="1:18" s="235" customFormat="1" ht="27" customHeight="1">
      <c r="A41" s="225" t="s">
        <v>65</v>
      </c>
      <c r="B41" s="246" t="s">
        <v>66</v>
      </c>
      <c r="C41" s="227"/>
      <c r="D41" s="247"/>
      <c r="E41" s="248"/>
      <c r="F41" s="248"/>
      <c r="G41" s="253"/>
      <c r="H41" s="230">
        <f t="shared" si="8"/>
        <v>0</v>
      </c>
      <c r="I41" s="250"/>
      <c r="J41" s="251"/>
      <c r="K41" s="251">
        <v>1020</v>
      </c>
      <c r="L41" s="252"/>
      <c r="M41" s="245">
        <f t="shared" si="9"/>
        <v>1020</v>
      </c>
      <c r="N41" s="243"/>
      <c r="O41" s="244"/>
      <c r="P41" s="244"/>
      <c r="R41" s="236"/>
    </row>
    <row r="42" spans="1:18" s="235" customFormat="1" ht="22.5">
      <c r="A42" s="225" t="s">
        <v>67</v>
      </c>
      <c r="B42" s="246" t="s">
        <v>68</v>
      </c>
      <c r="C42" s="254"/>
      <c r="D42" s="247"/>
      <c r="E42" s="248"/>
      <c r="F42" s="248"/>
      <c r="G42" s="253"/>
      <c r="H42" s="230">
        <f t="shared" si="8"/>
        <v>0</v>
      </c>
      <c r="I42" s="250"/>
      <c r="J42" s="251"/>
      <c r="K42" s="251"/>
      <c r="L42" s="252"/>
      <c r="M42" s="245">
        <f t="shared" si="9"/>
        <v>0</v>
      </c>
      <c r="N42" s="255"/>
      <c r="O42" s="256"/>
      <c r="P42" s="256">
        <v>3460</v>
      </c>
      <c r="R42" s="236"/>
    </row>
    <row r="43" spans="1:18" s="235" customFormat="1" ht="22.5">
      <c r="A43" s="225" t="s">
        <v>69</v>
      </c>
      <c r="B43" s="246" t="s">
        <v>70</v>
      </c>
      <c r="C43" s="254"/>
      <c r="D43" s="247"/>
      <c r="E43" s="248"/>
      <c r="F43" s="248"/>
      <c r="G43" s="253"/>
      <c r="H43" s="230">
        <f t="shared" si="8"/>
        <v>0</v>
      </c>
      <c r="I43" s="250"/>
      <c r="J43" s="251"/>
      <c r="K43" s="251"/>
      <c r="L43" s="252"/>
      <c r="M43" s="245">
        <f t="shared" si="9"/>
        <v>0</v>
      </c>
      <c r="N43" s="257"/>
      <c r="O43" s="256"/>
      <c r="P43" s="256">
        <v>490</v>
      </c>
      <c r="R43" s="236"/>
    </row>
    <row r="44" spans="1:18" s="235" customFormat="1" ht="33.75">
      <c r="A44" s="225" t="s">
        <v>71</v>
      </c>
      <c r="B44" s="246" t="s">
        <v>72</v>
      </c>
      <c r="C44" s="254"/>
      <c r="D44" s="247"/>
      <c r="E44" s="248"/>
      <c r="F44" s="248"/>
      <c r="G44" s="253"/>
      <c r="H44" s="230">
        <f t="shared" si="8"/>
        <v>0</v>
      </c>
      <c r="I44" s="250"/>
      <c r="J44" s="251"/>
      <c r="K44" s="251"/>
      <c r="L44" s="252"/>
      <c r="M44" s="245">
        <f t="shared" si="9"/>
        <v>0</v>
      </c>
      <c r="N44" s="258"/>
      <c r="O44" s="259">
        <v>470</v>
      </c>
      <c r="P44" s="244"/>
      <c r="R44" s="236"/>
    </row>
    <row r="45" spans="1:18" s="235" customFormat="1" ht="22.5">
      <c r="A45" s="225" t="s">
        <v>73</v>
      </c>
      <c r="B45" s="246" t="s">
        <v>74</v>
      </c>
      <c r="C45" s="254"/>
      <c r="D45" s="247"/>
      <c r="E45" s="248"/>
      <c r="F45" s="248"/>
      <c r="G45" s="253"/>
      <c r="H45" s="230">
        <f t="shared" si="8"/>
        <v>0</v>
      </c>
      <c r="I45" s="250"/>
      <c r="J45" s="251"/>
      <c r="K45" s="251"/>
      <c r="L45" s="252"/>
      <c r="M45" s="245">
        <f t="shared" si="9"/>
        <v>0</v>
      </c>
      <c r="N45" s="259">
        <v>810</v>
      </c>
      <c r="O45" s="260"/>
      <c r="P45" s="244"/>
      <c r="R45" s="236"/>
    </row>
    <row r="46" spans="1:18" s="235" customFormat="1" ht="11.25">
      <c r="A46" s="225" t="s">
        <v>75</v>
      </c>
      <c r="B46" s="261" t="s">
        <v>76</v>
      </c>
      <c r="C46" s="262"/>
      <c r="D46" s="263"/>
      <c r="E46" s="264"/>
      <c r="F46" s="264"/>
      <c r="G46" s="265"/>
      <c r="H46" s="243">
        <f t="shared" si="8"/>
        <v>0</v>
      </c>
      <c r="I46" s="266"/>
      <c r="J46" s="267"/>
      <c r="K46" s="267"/>
      <c r="L46" s="268"/>
      <c r="M46" s="269">
        <f t="shared" si="9"/>
        <v>0</v>
      </c>
      <c r="N46" s="270"/>
      <c r="O46" s="270"/>
      <c r="P46" s="270"/>
      <c r="R46" s="236"/>
    </row>
    <row r="47" spans="1:18" s="279" customFormat="1" ht="22.5">
      <c r="A47" s="225" t="s">
        <v>77</v>
      </c>
      <c r="B47" s="237" t="s">
        <v>78</v>
      </c>
      <c r="C47" s="254"/>
      <c r="D47" s="271"/>
      <c r="E47" s="272">
        <v>226</v>
      </c>
      <c r="F47" s="272">
        <v>61</v>
      </c>
      <c r="G47" s="273"/>
      <c r="H47" s="230">
        <f t="shared" si="8"/>
        <v>287</v>
      </c>
      <c r="I47" s="274"/>
      <c r="J47" s="275"/>
      <c r="K47" s="275"/>
      <c r="L47" s="276"/>
      <c r="M47" s="245">
        <f t="shared" si="9"/>
        <v>0</v>
      </c>
      <c r="N47" s="277"/>
      <c r="O47" s="277"/>
      <c r="P47" s="277"/>
      <c r="Q47" s="278"/>
      <c r="R47" s="236"/>
    </row>
    <row r="48" spans="1:18" s="235" customFormat="1" ht="22.5">
      <c r="A48" s="225" t="s">
        <v>79</v>
      </c>
      <c r="B48" s="237" t="s">
        <v>80</v>
      </c>
      <c r="C48" s="227"/>
      <c r="D48" s="271"/>
      <c r="E48" s="272"/>
      <c r="F48" s="272">
        <v>50</v>
      </c>
      <c r="G48" s="280">
        <v>50</v>
      </c>
      <c r="H48" s="230">
        <f t="shared" si="8"/>
        <v>100</v>
      </c>
      <c r="I48" s="274"/>
      <c r="J48" s="275"/>
      <c r="K48" s="275"/>
      <c r="L48" s="276"/>
      <c r="M48" s="245">
        <f t="shared" si="9"/>
        <v>0</v>
      </c>
      <c r="N48" s="277"/>
      <c r="O48" s="277"/>
      <c r="P48" s="277"/>
      <c r="R48" s="236"/>
    </row>
    <row r="49" spans="1:18" s="235" customFormat="1" ht="22.5">
      <c r="A49" s="225" t="s">
        <v>81</v>
      </c>
      <c r="B49" s="246" t="s">
        <v>82</v>
      </c>
      <c r="C49" s="227"/>
      <c r="D49" s="281"/>
      <c r="E49" s="282"/>
      <c r="F49" s="282"/>
      <c r="G49" s="273"/>
      <c r="H49" s="230">
        <f t="shared" si="8"/>
        <v>0</v>
      </c>
      <c r="I49" s="274">
        <v>400</v>
      </c>
      <c r="J49" s="275"/>
      <c r="K49" s="275"/>
      <c r="L49" s="276"/>
      <c r="M49" s="232">
        <f t="shared" si="9"/>
        <v>400</v>
      </c>
      <c r="N49" s="283"/>
      <c r="O49" s="277"/>
      <c r="P49" s="277"/>
      <c r="R49" s="236"/>
    </row>
    <row r="50" spans="1:18" s="235" customFormat="1" ht="11.25">
      <c r="A50" s="225" t="s">
        <v>83</v>
      </c>
      <c r="B50" s="246" t="s">
        <v>84</v>
      </c>
      <c r="C50" s="227"/>
      <c r="D50" s="247"/>
      <c r="E50" s="248"/>
      <c r="F50" s="248"/>
      <c r="G50" s="253"/>
      <c r="H50" s="230">
        <f t="shared" si="8"/>
        <v>0</v>
      </c>
      <c r="I50" s="250"/>
      <c r="J50" s="251"/>
      <c r="K50" s="251"/>
      <c r="L50" s="252">
        <v>97</v>
      </c>
      <c r="M50" s="232">
        <f t="shared" si="9"/>
        <v>97</v>
      </c>
      <c r="N50" s="283"/>
      <c r="O50" s="277"/>
      <c r="P50" s="277"/>
      <c r="R50" s="236"/>
    </row>
    <row r="51" spans="1:18" s="235" customFormat="1" ht="11.25">
      <c r="A51" s="225" t="s">
        <v>85</v>
      </c>
      <c r="B51" s="246" t="s">
        <v>86</v>
      </c>
      <c r="C51" s="227"/>
      <c r="D51" s="247"/>
      <c r="E51" s="248"/>
      <c r="F51" s="248"/>
      <c r="G51" s="253"/>
      <c r="H51" s="230">
        <f t="shared" si="8"/>
        <v>0</v>
      </c>
      <c r="I51" s="250"/>
      <c r="J51" s="251"/>
      <c r="K51" s="251"/>
      <c r="L51" s="252"/>
      <c r="M51" s="232">
        <f t="shared" si="9"/>
        <v>0</v>
      </c>
      <c r="N51" s="284">
        <v>550</v>
      </c>
      <c r="O51" s="277"/>
      <c r="P51" s="277"/>
      <c r="R51" s="236"/>
    </row>
    <row r="52" spans="1:18" s="235" customFormat="1" ht="22.5">
      <c r="A52" s="225" t="s">
        <v>87</v>
      </c>
      <c r="B52" s="246" t="s">
        <v>88</v>
      </c>
      <c r="C52" s="227"/>
      <c r="D52" s="247"/>
      <c r="E52" s="248"/>
      <c r="F52" s="248"/>
      <c r="G52" s="253"/>
      <c r="H52" s="230">
        <f t="shared" si="8"/>
        <v>0</v>
      </c>
      <c r="I52" s="250"/>
      <c r="J52" s="251"/>
      <c r="K52" s="251"/>
      <c r="L52" s="252"/>
      <c r="M52" s="232">
        <f t="shared" si="9"/>
        <v>0</v>
      </c>
      <c r="N52" s="260">
        <v>107</v>
      </c>
      <c r="O52" s="260"/>
      <c r="P52" s="259"/>
      <c r="R52" s="236"/>
    </row>
    <row r="53" spans="1:18" s="235" customFormat="1" ht="15" customHeight="1">
      <c r="A53" s="285" t="s">
        <v>89</v>
      </c>
      <c r="B53" s="286" t="s">
        <v>90</v>
      </c>
      <c r="C53" s="227"/>
      <c r="D53" s="247"/>
      <c r="E53" s="248"/>
      <c r="F53" s="248"/>
      <c r="G53" s="253"/>
      <c r="H53" s="230"/>
      <c r="I53" s="250"/>
      <c r="J53" s="251"/>
      <c r="K53" s="251"/>
      <c r="L53" s="252"/>
      <c r="M53" s="232"/>
      <c r="N53" s="260"/>
      <c r="O53" s="260"/>
      <c r="P53" s="259"/>
      <c r="R53" s="236"/>
    </row>
    <row r="54" spans="1:18" s="279" customFormat="1" ht="22.5">
      <c r="A54" s="225" t="s">
        <v>91</v>
      </c>
      <c r="B54" s="246" t="s">
        <v>92</v>
      </c>
      <c r="C54" s="254"/>
      <c r="D54" s="247"/>
      <c r="E54" s="248"/>
      <c r="F54" s="248"/>
      <c r="G54" s="248"/>
      <c r="H54" s="230">
        <f aca="true" t="shared" si="10" ref="H54:H80">SUM(D54:G54)</f>
        <v>0</v>
      </c>
      <c r="I54" s="250"/>
      <c r="J54" s="251"/>
      <c r="K54" s="251"/>
      <c r="L54" s="252"/>
      <c r="M54" s="245">
        <f aca="true" t="shared" si="11" ref="M54:M80">SUM(I54:L54)</f>
        <v>0</v>
      </c>
      <c r="N54" s="259"/>
      <c r="O54" s="260">
        <v>1570</v>
      </c>
      <c r="P54" s="244"/>
      <c r="R54" s="236"/>
    </row>
    <row r="55" spans="1:18" s="235" customFormat="1" ht="13.5" customHeight="1">
      <c r="A55" s="210" t="s">
        <v>93</v>
      </c>
      <c r="B55" s="261" t="s">
        <v>94</v>
      </c>
      <c r="C55" s="255"/>
      <c r="D55" s="263"/>
      <c r="E55" s="287"/>
      <c r="F55" s="287"/>
      <c r="G55" s="265"/>
      <c r="H55" s="243">
        <f t="shared" si="10"/>
        <v>0</v>
      </c>
      <c r="I55" s="266"/>
      <c r="J55" s="267"/>
      <c r="K55" s="267"/>
      <c r="L55" s="268"/>
      <c r="M55" s="244">
        <f t="shared" si="11"/>
        <v>0</v>
      </c>
      <c r="N55" s="288"/>
      <c r="O55" s="270"/>
      <c r="P55" s="270"/>
      <c r="R55" s="236"/>
    </row>
    <row r="56" spans="1:18" s="235" customFormat="1" ht="22.5">
      <c r="A56" s="225" t="s">
        <v>95</v>
      </c>
      <c r="B56" s="246" t="s">
        <v>96</v>
      </c>
      <c r="C56" s="227"/>
      <c r="D56" s="247"/>
      <c r="E56" s="248"/>
      <c r="F56" s="248"/>
      <c r="G56" s="253"/>
      <c r="H56" s="230">
        <f t="shared" si="10"/>
        <v>0</v>
      </c>
      <c r="I56" s="250"/>
      <c r="J56" s="251"/>
      <c r="K56" s="251"/>
      <c r="L56" s="252"/>
      <c r="M56" s="232">
        <f t="shared" si="11"/>
        <v>0</v>
      </c>
      <c r="N56" s="260">
        <v>50</v>
      </c>
      <c r="O56" s="259"/>
      <c r="P56" s="259"/>
      <c r="R56" s="236"/>
    </row>
    <row r="57" spans="1:18" s="279" customFormat="1" ht="22.5">
      <c r="A57" s="225" t="s">
        <v>97</v>
      </c>
      <c r="B57" s="246" t="s">
        <v>98</v>
      </c>
      <c r="C57" s="227"/>
      <c r="D57" s="247"/>
      <c r="E57" s="248"/>
      <c r="F57" s="248"/>
      <c r="G57" s="253"/>
      <c r="H57" s="230">
        <f t="shared" si="10"/>
        <v>0</v>
      </c>
      <c r="I57" s="250"/>
      <c r="J57" s="251"/>
      <c r="K57" s="251"/>
      <c r="L57" s="252"/>
      <c r="M57" s="232">
        <f t="shared" si="11"/>
        <v>0</v>
      </c>
      <c r="N57" s="260">
        <v>40</v>
      </c>
      <c r="O57" s="259"/>
      <c r="P57" s="259"/>
      <c r="R57" s="236"/>
    </row>
    <row r="58" spans="1:18" s="279" customFormat="1" ht="11.25">
      <c r="A58" s="289" t="s">
        <v>99</v>
      </c>
      <c r="B58" s="290" t="s">
        <v>100</v>
      </c>
      <c r="C58" s="227"/>
      <c r="D58" s="271"/>
      <c r="E58" s="272"/>
      <c r="F58" s="291">
        <v>50</v>
      </c>
      <c r="G58" s="280">
        <v>20</v>
      </c>
      <c r="H58" s="292">
        <f t="shared" si="10"/>
        <v>70</v>
      </c>
      <c r="I58" s="293"/>
      <c r="J58" s="291">
        <v>50</v>
      </c>
      <c r="K58" s="291">
        <v>30</v>
      </c>
      <c r="L58" s="280">
        <v>20</v>
      </c>
      <c r="M58" s="292">
        <f t="shared" si="11"/>
        <v>100</v>
      </c>
      <c r="N58" s="294">
        <f>50+20</f>
        <v>70</v>
      </c>
      <c r="O58" s="295">
        <f>50+20</f>
        <v>70</v>
      </c>
      <c r="P58" s="295">
        <v>30</v>
      </c>
      <c r="R58" s="236"/>
    </row>
    <row r="59" spans="1:18" s="279" customFormat="1" ht="11.25">
      <c r="A59" s="289" t="s">
        <v>101</v>
      </c>
      <c r="B59" s="290" t="s">
        <v>102</v>
      </c>
      <c r="C59" s="227"/>
      <c r="D59" s="271"/>
      <c r="E59" s="272"/>
      <c r="F59" s="272"/>
      <c r="G59" s="280">
        <v>5</v>
      </c>
      <c r="H59" s="230">
        <f t="shared" si="10"/>
        <v>5</v>
      </c>
      <c r="I59" s="293"/>
      <c r="J59" s="291"/>
      <c r="K59" s="291"/>
      <c r="L59" s="280">
        <v>5</v>
      </c>
      <c r="M59" s="245">
        <f t="shared" si="11"/>
        <v>5</v>
      </c>
      <c r="N59" s="294">
        <v>15</v>
      </c>
      <c r="O59" s="295">
        <v>5</v>
      </c>
      <c r="P59" s="295">
        <v>5</v>
      </c>
      <c r="R59" s="236"/>
    </row>
    <row r="60" spans="1:18" s="279" customFormat="1" ht="15" customHeight="1">
      <c r="A60" s="289" t="s">
        <v>103</v>
      </c>
      <c r="B60" s="290" t="s">
        <v>104</v>
      </c>
      <c r="C60" s="227"/>
      <c r="D60" s="238"/>
      <c r="E60" s="239"/>
      <c r="F60" s="239"/>
      <c r="G60" s="240"/>
      <c r="H60" s="230">
        <f t="shared" si="10"/>
        <v>0</v>
      </c>
      <c r="I60" s="241"/>
      <c r="J60" s="242"/>
      <c r="K60" s="242">
        <v>50</v>
      </c>
      <c r="L60" s="240"/>
      <c r="M60" s="245">
        <f t="shared" si="11"/>
        <v>50</v>
      </c>
      <c r="N60" s="243">
        <v>75</v>
      </c>
      <c r="O60" s="244">
        <v>75</v>
      </c>
      <c r="P60" s="244">
        <v>75</v>
      </c>
      <c r="R60" s="236"/>
    </row>
    <row r="61" spans="1:18" s="279" customFormat="1" ht="11.25">
      <c r="A61" s="289" t="s">
        <v>105</v>
      </c>
      <c r="B61" s="290" t="s">
        <v>106</v>
      </c>
      <c r="C61" s="227"/>
      <c r="D61" s="271"/>
      <c r="E61" s="282">
        <v>4.3</v>
      </c>
      <c r="F61" s="282">
        <v>32.5</v>
      </c>
      <c r="G61" s="273">
        <v>2.5</v>
      </c>
      <c r="H61" s="230">
        <f t="shared" si="10"/>
        <v>39.3</v>
      </c>
      <c r="I61" s="293">
        <v>2.5</v>
      </c>
      <c r="J61" s="291">
        <v>4.5</v>
      </c>
      <c r="K61" s="291">
        <v>2.5</v>
      </c>
      <c r="L61" s="280">
        <v>2.5</v>
      </c>
      <c r="M61" s="245">
        <f t="shared" si="11"/>
        <v>12</v>
      </c>
      <c r="N61" s="294">
        <v>10</v>
      </c>
      <c r="O61" s="295">
        <v>10</v>
      </c>
      <c r="P61" s="295">
        <v>10</v>
      </c>
      <c r="R61" s="236"/>
    </row>
    <row r="62" spans="1:18" s="279" customFormat="1" ht="22.5">
      <c r="A62" s="289" t="s">
        <v>107</v>
      </c>
      <c r="B62" s="290" t="s">
        <v>108</v>
      </c>
      <c r="C62" s="227"/>
      <c r="D62" s="271"/>
      <c r="E62" s="272"/>
      <c r="F62" s="272"/>
      <c r="G62" s="273">
        <v>9.9</v>
      </c>
      <c r="H62" s="230">
        <f t="shared" si="10"/>
        <v>9.9</v>
      </c>
      <c r="I62" s="293">
        <v>5</v>
      </c>
      <c r="J62" s="291">
        <v>5</v>
      </c>
      <c r="K62" s="291">
        <v>5</v>
      </c>
      <c r="L62" s="280">
        <v>5</v>
      </c>
      <c r="M62" s="245">
        <f t="shared" si="11"/>
        <v>20</v>
      </c>
      <c r="N62" s="294">
        <v>20</v>
      </c>
      <c r="O62" s="295">
        <v>20</v>
      </c>
      <c r="P62" s="295">
        <v>20</v>
      </c>
      <c r="R62" s="236"/>
    </row>
    <row r="63" spans="1:18" s="279" customFormat="1" ht="11.25">
      <c r="A63" s="289" t="s">
        <v>109</v>
      </c>
      <c r="B63" s="290" t="s">
        <v>110</v>
      </c>
      <c r="C63" s="227"/>
      <c r="D63" s="238"/>
      <c r="E63" s="239"/>
      <c r="F63" s="239"/>
      <c r="G63" s="249"/>
      <c r="H63" s="230">
        <f t="shared" si="10"/>
        <v>0</v>
      </c>
      <c r="I63" s="241"/>
      <c r="J63" s="242"/>
      <c r="K63" s="242"/>
      <c r="L63" s="240"/>
      <c r="M63" s="245">
        <f t="shared" si="11"/>
        <v>0</v>
      </c>
      <c r="N63" s="243">
        <v>300</v>
      </c>
      <c r="O63" s="244"/>
      <c r="P63" s="244"/>
      <c r="R63" s="236"/>
    </row>
    <row r="64" spans="1:18" s="279" customFormat="1" ht="25.5" customHeight="1">
      <c r="A64" s="289" t="s">
        <v>111</v>
      </c>
      <c r="B64" s="290" t="s">
        <v>112</v>
      </c>
      <c r="C64" s="227"/>
      <c r="D64" s="238"/>
      <c r="E64" s="239"/>
      <c r="F64" s="239"/>
      <c r="G64" s="249"/>
      <c r="H64" s="230">
        <f t="shared" si="10"/>
        <v>0</v>
      </c>
      <c r="I64" s="241"/>
      <c r="J64" s="242">
        <v>84</v>
      </c>
      <c r="K64" s="242">
        <v>75</v>
      </c>
      <c r="L64" s="240"/>
      <c r="M64" s="245">
        <f t="shared" si="11"/>
        <v>159</v>
      </c>
      <c r="N64" s="243">
        <v>40</v>
      </c>
      <c r="O64" s="244"/>
      <c r="P64" s="244">
        <v>45</v>
      </c>
      <c r="R64" s="236"/>
    </row>
    <row r="65" spans="1:18" s="279" customFormat="1" ht="11.25">
      <c r="A65" s="289" t="s">
        <v>113</v>
      </c>
      <c r="B65" s="290" t="s">
        <v>114</v>
      </c>
      <c r="C65" s="227"/>
      <c r="D65" s="238"/>
      <c r="E65" s="239"/>
      <c r="F65" s="239"/>
      <c r="G65" s="240"/>
      <c r="H65" s="230">
        <f t="shared" si="10"/>
        <v>0</v>
      </c>
      <c r="I65" s="241"/>
      <c r="J65" s="242"/>
      <c r="K65" s="242"/>
      <c r="L65" s="240"/>
      <c r="M65" s="245">
        <f t="shared" si="11"/>
        <v>0</v>
      </c>
      <c r="N65" s="243">
        <v>80</v>
      </c>
      <c r="O65" s="244">
        <v>60</v>
      </c>
      <c r="P65" s="244"/>
      <c r="R65" s="236"/>
    </row>
    <row r="66" spans="1:18" s="279" customFormat="1" ht="11.25">
      <c r="A66" s="289" t="s">
        <v>115</v>
      </c>
      <c r="B66" s="290" t="s">
        <v>116</v>
      </c>
      <c r="C66" s="227"/>
      <c r="D66" s="238"/>
      <c r="E66" s="239"/>
      <c r="F66" s="239"/>
      <c r="G66" s="240"/>
      <c r="H66" s="230">
        <f t="shared" si="10"/>
        <v>0</v>
      </c>
      <c r="I66" s="241"/>
      <c r="J66" s="242"/>
      <c r="K66" s="242">
        <v>400</v>
      </c>
      <c r="L66" s="240"/>
      <c r="M66" s="245">
        <f t="shared" si="11"/>
        <v>400</v>
      </c>
      <c r="N66" s="243"/>
      <c r="O66" s="244"/>
      <c r="P66" s="244"/>
      <c r="R66" s="236"/>
    </row>
    <row r="67" spans="1:18" s="279" customFormat="1" ht="18.75" customHeight="1">
      <c r="A67" s="289" t="s">
        <v>117</v>
      </c>
      <c r="B67" s="290" t="s">
        <v>118</v>
      </c>
      <c r="C67" s="227"/>
      <c r="D67" s="271"/>
      <c r="E67" s="272"/>
      <c r="F67" s="272"/>
      <c r="G67" s="280"/>
      <c r="H67" s="230">
        <f t="shared" si="10"/>
        <v>0</v>
      </c>
      <c r="I67" s="293"/>
      <c r="J67" s="291"/>
      <c r="K67" s="291"/>
      <c r="L67" s="280">
        <v>160</v>
      </c>
      <c r="M67" s="245">
        <f t="shared" si="11"/>
        <v>160</v>
      </c>
      <c r="N67" s="294"/>
      <c r="O67" s="295"/>
      <c r="P67" s="295"/>
      <c r="R67" s="236"/>
    </row>
    <row r="68" spans="1:18" s="279" customFormat="1" ht="22.5">
      <c r="A68" s="289" t="s">
        <v>119</v>
      </c>
      <c r="B68" s="290" t="s">
        <v>120</v>
      </c>
      <c r="C68" s="227"/>
      <c r="D68" s="271"/>
      <c r="E68" s="272"/>
      <c r="F68" s="272"/>
      <c r="G68" s="280">
        <v>58</v>
      </c>
      <c r="H68" s="230">
        <f t="shared" si="10"/>
        <v>58</v>
      </c>
      <c r="I68" s="293"/>
      <c r="J68" s="291"/>
      <c r="K68" s="291"/>
      <c r="L68" s="280"/>
      <c r="M68" s="245">
        <f t="shared" si="11"/>
        <v>0</v>
      </c>
      <c r="N68" s="294"/>
      <c r="O68" s="295"/>
      <c r="P68" s="295"/>
      <c r="R68" s="236"/>
    </row>
    <row r="69" spans="1:18" s="279" customFormat="1" ht="22.5">
      <c r="A69" s="289" t="s">
        <v>121</v>
      </c>
      <c r="B69" s="296" t="s">
        <v>122</v>
      </c>
      <c r="C69" s="297"/>
      <c r="D69" s="298"/>
      <c r="E69" s="248"/>
      <c r="F69" s="248"/>
      <c r="G69" s="280">
        <v>100</v>
      </c>
      <c r="H69" s="292">
        <f t="shared" si="10"/>
        <v>100</v>
      </c>
      <c r="I69" s="293"/>
      <c r="J69" s="291"/>
      <c r="K69" s="291"/>
      <c r="L69" s="280">
        <v>60</v>
      </c>
      <c r="M69" s="292">
        <f t="shared" si="11"/>
        <v>60</v>
      </c>
      <c r="N69" s="294">
        <v>60</v>
      </c>
      <c r="O69" s="295">
        <v>60</v>
      </c>
      <c r="P69" s="295">
        <v>60</v>
      </c>
      <c r="R69" s="236"/>
    </row>
    <row r="70" spans="1:18" s="279" customFormat="1" ht="11.25">
      <c r="A70" s="289" t="s">
        <v>123</v>
      </c>
      <c r="B70" s="299" t="s">
        <v>124</v>
      </c>
      <c r="C70" s="297">
        <v>49.29381</v>
      </c>
      <c r="D70" s="298"/>
      <c r="E70" s="248"/>
      <c r="F70" s="248"/>
      <c r="G70" s="253"/>
      <c r="H70" s="230">
        <f t="shared" si="10"/>
        <v>0</v>
      </c>
      <c r="I70" s="298"/>
      <c r="J70" s="248"/>
      <c r="K70" s="248"/>
      <c r="L70" s="249"/>
      <c r="M70" s="245">
        <f t="shared" si="11"/>
        <v>0</v>
      </c>
      <c r="N70" s="300"/>
      <c r="O70" s="227"/>
      <c r="P70" s="227"/>
      <c r="R70" s="236"/>
    </row>
    <row r="71" spans="1:18" s="279" customFormat="1" ht="11.25">
      <c r="A71" s="289" t="s">
        <v>125</v>
      </c>
      <c r="B71" s="299" t="s">
        <v>126</v>
      </c>
      <c r="C71" s="297">
        <v>268</v>
      </c>
      <c r="D71" s="298"/>
      <c r="E71" s="248"/>
      <c r="F71" s="248"/>
      <c r="G71" s="253"/>
      <c r="H71" s="230">
        <f t="shared" si="10"/>
        <v>0</v>
      </c>
      <c r="I71" s="298"/>
      <c r="J71" s="248"/>
      <c r="K71" s="248"/>
      <c r="L71" s="249"/>
      <c r="M71" s="245">
        <f t="shared" si="11"/>
        <v>0</v>
      </c>
      <c r="N71" s="300"/>
      <c r="O71" s="227"/>
      <c r="P71" s="227"/>
      <c r="R71" s="236"/>
    </row>
    <row r="72" spans="1:18" s="279" customFormat="1" ht="11.25">
      <c r="A72" s="289" t="s">
        <v>127</v>
      </c>
      <c r="B72" s="299" t="s">
        <v>128</v>
      </c>
      <c r="C72" s="297">
        <v>44.36</v>
      </c>
      <c r="D72" s="298"/>
      <c r="E72" s="248"/>
      <c r="F72" s="248"/>
      <c r="G72" s="253"/>
      <c r="H72" s="230">
        <f t="shared" si="10"/>
        <v>0</v>
      </c>
      <c r="I72" s="298"/>
      <c r="J72" s="248"/>
      <c r="K72" s="248"/>
      <c r="L72" s="249"/>
      <c r="M72" s="245">
        <f t="shared" si="11"/>
        <v>0</v>
      </c>
      <c r="N72" s="300"/>
      <c r="O72" s="227"/>
      <c r="P72" s="227"/>
      <c r="R72" s="236"/>
    </row>
    <row r="73" spans="1:18" s="279" customFormat="1" ht="11.25">
      <c r="A73" s="289" t="s">
        <v>129</v>
      </c>
      <c r="B73" s="299" t="s">
        <v>130</v>
      </c>
      <c r="C73" s="297">
        <v>33.3</v>
      </c>
      <c r="D73" s="298"/>
      <c r="E73" s="248"/>
      <c r="F73" s="248"/>
      <c r="G73" s="253"/>
      <c r="H73" s="230">
        <f t="shared" si="10"/>
        <v>0</v>
      </c>
      <c r="I73" s="298"/>
      <c r="J73" s="248"/>
      <c r="K73" s="248"/>
      <c r="L73" s="249"/>
      <c r="M73" s="245">
        <f t="shared" si="11"/>
        <v>0</v>
      </c>
      <c r="N73" s="300"/>
      <c r="O73" s="227"/>
      <c r="P73" s="227"/>
      <c r="R73" s="236"/>
    </row>
    <row r="74" spans="1:18" s="279" customFormat="1" ht="11.25">
      <c r="A74" s="289" t="s">
        <v>131</v>
      </c>
      <c r="B74" s="301" t="s">
        <v>132</v>
      </c>
      <c r="C74" s="297">
        <v>15.3622</v>
      </c>
      <c r="D74" s="298"/>
      <c r="E74" s="248"/>
      <c r="F74" s="248"/>
      <c r="G74" s="253"/>
      <c r="H74" s="230">
        <f t="shared" si="10"/>
        <v>0</v>
      </c>
      <c r="I74" s="298"/>
      <c r="J74" s="248"/>
      <c r="K74" s="248"/>
      <c r="L74" s="249"/>
      <c r="M74" s="245">
        <f t="shared" si="11"/>
        <v>0</v>
      </c>
      <c r="N74" s="300"/>
      <c r="O74" s="227"/>
      <c r="P74" s="227"/>
      <c r="R74" s="236"/>
    </row>
    <row r="75" spans="1:18" s="279" customFormat="1" ht="11.25">
      <c r="A75" s="289" t="s">
        <v>133</v>
      </c>
      <c r="B75" s="301" t="s">
        <v>134</v>
      </c>
      <c r="C75" s="297">
        <v>2.03</v>
      </c>
      <c r="D75" s="298"/>
      <c r="E75" s="248"/>
      <c r="F75" s="248"/>
      <c r="G75" s="253"/>
      <c r="H75" s="230">
        <f t="shared" si="10"/>
        <v>0</v>
      </c>
      <c r="I75" s="298"/>
      <c r="J75" s="248"/>
      <c r="K75" s="248"/>
      <c r="L75" s="249"/>
      <c r="M75" s="245">
        <f t="shared" si="11"/>
        <v>0</v>
      </c>
      <c r="N75" s="300"/>
      <c r="O75" s="227"/>
      <c r="P75" s="227"/>
      <c r="R75" s="236"/>
    </row>
    <row r="76" spans="1:18" s="279" customFormat="1" ht="11.25">
      <c r="A76" s="289" t="s">
        <v>135</v>
      </c>
      <c r="B76" s="301" t="s">
        <v>136</v>
      </c>
      <c r="C76" s="297">
        <v>206.06626999999997</v>
      </c>
      <c r="D76" s="298"/>
      <c r="E76" s="248"/>
      <c r="F76" s="248"/>
      <c r="G76" s="253"/>
      <c r="H76" s="230">
        <f t="shared" si="10"/>
        <v>0</v>
      </c>
      <c r="I76" s="298"/>
      <c r="J76" s="248"/>
      <c r="K76" s="248"/>
      <c r="L76" s="249"/>
      <c r="M76" s="245">
        <f t="shared" si="11"/>
        <v>0</v>
      </c>
      <c r="N76" s="300"/>
      <c r="O76" s="227"/>
      <c r="P76" s="227"/>
      <c r="R76" s="236"/>
    </row>
    <row r="77" spans="1:18" s="279" customFormat="1" ht="11.25">
      <c r="A77" s="289" t="s">
        <v>137</v>
      </c>
      <c r="B77" s="301" t="s">
        <v>138</v>
      </c>
      <c r="C77" s="297">
        <v>48.05727</v>
      </c>
      <c r="D77" s="298"/>
      <c r="E77" s="248"/>
      <c r="F77" s="248"/>
      <c r="G77" s="253"/>
      <c r="H77" s="230">
        <f t="shared" si="10"/>
        <v>0</v>
      </c>
      <c r="I77" s="298"/>
      <c r="J77" s="248"/>
      <c r="K77" s="248"/>
      <c r="L77" s="249"/>
      <c r="M77" s="245">
        <f t="shared" si="11"/>
        <v>0</v>
      </c>
      <c r="N77" s="300"/>
      <c r="O77" s="227"/>
      <c r="P77" s="227"/>
      <c r="R77" s="236"/>
    </row>
    <row r="78" spans="1:18" s="279" customFormat="1" ht="22.5">
      <c r="A78" s="289" t="s">
        <v>139</v>
      </c>
      <c r="B78" s="246" t="s">
        <v>140</v>
      </c>
      <c r="C78" s="297"/>
      <c r="D78" s="298"/>
      <c r="E78" s="248"/>
      <c r="F78" s="248"/>
      <c r="G78" s="253"/>
      <c r="H78" s="230">
        <f t="shared" si="10"/>
        <v>0</v>
      </c>
      <c r="I78" s="298"/>
      <c r="J78" s="248"/>
      <c r="K78" s="248"/>
      <c r="L78" s="249"/>
      <c r="M78" s="245">
        <f t="shared" si="11"/>
        <v>0</v>
      </c>
      <c r="N78" s="300">
        <v>450</v>
      </c>
      <c r="O78" s="227"/>
      <c r="P78" s="227"/>
      <c r="R78" s="236"/>
    </row>
    <row r="79" spans="1:18" s="279" customFormat="1" ht="22.5">
      <c r="A79" s="289" t="s">
        <v>141</v>
      </c>
      <c r="B79" s="246" t="s">
        <v>142</v>
      </c>
      <c r="C79" s="297"/>
      <c r="D79" s="298"/>
      <c r="E79" s="248"/>
      <c r="F79" s="248"/>
      <c r="G79" s="253"/>
      <c r="H79" s="230">
        <f t="shared" si="10"/>
        <v>0</v>
      </c>
      <c r="I79" s="298"/>
      <c r="J79" s="248"/>
      <c r="K79" s="248"/>
      <c r="L79" s="249"/>
      <c r="M79" s="245">
        <f t="shared" si="11"/>
        <v>0</v>
      </c>
      <c r="N79" s="300">
        <v>30</v>
      </c>
      <c r="O79" s="227"/>
      <c r="P79" s="227"/>
      <c r="R79" s="236"/>
    </row>
    <row r="80" spans="1:18" s="279" customFormat="1" ht="11.25">
      <c r="A80" s="302" t="s">
        <v>143</v>
      </c>
      <c r="B80" s="303" t="s">
        <v>144</v>
      </c>
      <c r="C80" s="304"/>
      <c r="D80" s="305"/>
      <c r="E80" s="306"/>
      <c r="F80" s="306"/>
      <c r="G80" s="307"/>
      <c r="H80" s="308">
        <f t="shared" si="10"/>
        <v>0</v>
      </c>
      <c r="I80" s="305"/>
      <c r="J80" s="306"/>
      <c r="K80" s="306"/>
      <c r="L80" s="309">
        <v>50</v>
      </c>
      <c r="M80" s="310">
        <f t="shared" si="11"/>
        <v>50</v>
      </c>
      <c r="N80" s="311"/>
      <c r="O80" s="312"/>
      <c r="P80" s="312"/>
      <c r="R80" s="236"/>
    </row>
    <row r="81" spans="2:18" s="279" customFormat="1" ht="11.25">
      <c r="B81" s="235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R81" s="236"/>
    </row>
    <row r="82" spans="3:18" s="314" customFormat="1" ht="10.5">
      <c r="C82" s="315"/>
      <c r="D82" s="315"/>
      <c r="E82" s="324"/>
      <c r="F82" s="324"/>
      <c r="G82" s="324"/>
      <c r="H82" s="324"/>
      <c r="I82" s="324"/>
      <c r="J82" s="324"/>
      <c r="K82" s="315"/>
      <c r="L82" s="315"/>
      <c r="M82" s="315"/>
      <c r="N82" s="315"/>
      <c r="O82" s="315"/>
      <c r="P82" s="315"/>
      <c r="R82" s="224"/>
    </row>
    <row r="83" spans="3:18" s="314" customFormat="1" ht="10.5"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  <c r="P83" s="315"/>
      <c r="R83" s="224"/>
    </row>
    <row r="84" spans="3:18" s="279" customFormat="1" ht="11.25"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R84" s="236"/>
    </row>
    <row r="85" spans="3:18" s="279" customFormat="1" ht="11.25"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R85" s="236"/>
    </row>
    <row r="86" spans="3:18" s="279" customFormat="1" ht="11.25"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R86" s="236"/>
    </row>
    <row r="87" spans="3:18" s="279" customFormat="1" ht="11.25">
      <c r="C87" s="313"/>
      <c r="D87" s="313"/>
      <c r="E87" s="313"/>
      <c r="F87" s="313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R87" s="236"/>
    </row>
    <row r="88" spans="3:18" s="279" customFormat="1" ht="11.25"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R88" s="236"/>
    </row>
    <row r="89" spans="3:18" s="279" customFormat="1" ht="11.25"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R89" s="236"/>
    </row>
    <row r="90" spans="3:18" s="279" customFormat="1" ht="11.25">
      <c r="C90" s="313"/>
      <c r="D90" s="313"/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R90" s="236"/>
    </row>
    <row r="91" spans="3:18" s="279" customFormat="1" ht="11.25">
      <c r="C91" s="313"/>
      <c r="D91" s="313"/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R91" s="236"/>
    </row>
    <row r="92" spans="3:18" s="279" customFormat="1" ht="11.25"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R92" s="236"/>
    </row>
    <row r="93" spans="3:18" s="279" customFormat="1" ht="11.25"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R93" s="236"/>
    </row>
    <row r="94" spans="3:18" s="279" customFormat="1" ht="11.25"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R94" s="236"/>
    </row>
    <row r="95" spans="3:18" s="279" customFormat="1" ht="11.25"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R95" s="236"/>
    </row>
    <row r="96" spans="3:16" ht="11.25"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</row>
    <row r="97" spans="3:16" ht="11.25"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</row>
    <row r="98" spans="3:16" ht="11.25"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</row>
    <row r="99" spans="3:16" ht="11.25"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</row>
    <row r="100" spans="3:16" ht="11.25"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</row>
    <row r="101" spans="3:16" ht="11.25"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</row>
    <row r="102" spans="3:16" ht="11.25"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</row>
    <row r="103" spans="3:16" ht="11.25"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</row>
    <row r="104" spans="3:16" ht="11.25"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</row>
    <row r="105" spans="3:16" ht="11.25"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</row>
    <row r="106" spans="3:16" ht="11.25"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</row>
    <row r="107" spans="3:16" ht="11.25"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</row>
    <row r="108" spans="3:16" ht="11.25"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</row>
    <row r="109" spans="3:16" ht="11.25"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</row>
    <row r="110" spans="3:16" ht="11.25"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</row>
    <row r="111" spans="3:16" ht="11.25"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</row>
    <row r="112" spans="3:16" ht="11.25"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</row>
    <row r="113" spans="3:16" ht="11.25"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</row>
    <row r="114" spans="3:16" ht="11.25"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</row>
    <row r="115" spans="3:16" ht="11.25"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</row>
    <row r="116" spans="3:16" ht="11.25"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</row>
    <row r="117" spans="3:16" ht="11.25"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</row>
    <row r="118" spans="3:16" ht="11.25"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</row>
    <row r="119" spans="3:16" ht="11.25"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</row>
    <row r="120" spans="3:16" ht="11.25"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</row>
    <row r="121" spans="3:16" ht="11.25"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</row>
    <row r="122" spans="3:16" ht="11.25"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</row>
    <row r="123" spans="3:16" ht="11.25"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</row>
    <row r="124" spans="3:16" ht="11.25"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</row>
    <row r="125" spans="3:16" ht="11.25"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16"/>
      <c r="P125" s="316"/>
    </row>
    <row r="126" spans="3:16" ht="11.25"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</row>
    <row r="127" spans="3:16" ht="11.25"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</row>
    <row r="128" spans="3:16" ht="11.25"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</row>
    <row r="129" spans="3:16" ht="11.25"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</row>
    <row r="130" spans="3:16" ht="11.25"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</row>
    <row r="131" spans="3:16" ht="11.25"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</row>
    <row r="132" spans="3:16" ht="11.25"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316"/>
    </row>
    <row r="133" spans="3:16" ht="11.25"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</row>
    <row r="134" spans="3:16" ht="11.25"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</row>
    <row r="135" spans="3:16" ht="11.25"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</row>
    <row r="136" spans="3:16" ht="11.25"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316"/>
      <c r="P136" s="316"/>
    </row>
    <row r="137" spans="3:16" ht="11.25"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</row>
    <row r="138" spans="3:16" ht="11.25"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</row>
    <row r="139" spans="3:16" ht="11.25"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</row>
    <row r="140" spans="3:16" ht="11.25"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</row>
    <row r="141" spans="3:16" ht="11.25">
      <c r="C141" s="316"/>
      <c r="D141" s="316"/>
      <c r="E141" s="316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</row>
    <row r="142" spans="3:16" ht="11.25"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</row>
    <row r="143" spans="3:16" ht="11.25">
      <c r="C143" s="316"/>
      <c r="D143" s="316"/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316"/>
    </row>
    <row r="144" spans="3:16" ht="11.25"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</row>
    <row r="145" spans="3:16" ht="11.25"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</row>
    <row r="146" spans="3:16" ht="11.25"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</row>
    <row r="147" spans="3:16" ht="11.25"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</row>
    <row r="148" spans="3:16" ht="11.25"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</row>
    <row r="149" spans="3:16" ht="11.25">
      <c r="C149" s="316"/>
      <c r="D149" s="316"/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</row>
    <row r="150" spans="3:16" ht="11.25"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</row>
    <row r="151" spans="3:16" ht="11.25">
      <c r="C151" s="316"/>
      <c r="D151" s="316"/>
      <c r="E151" s="316"/>
      <c r="F151" s="316"/>
      <c r="G151" s="316"/>
      <c r="H151" s="316"/>
      <c r="I151" s="316"/>
      <c r="J151" s="316"/>
      <c r="K151" s="316"/>
      <c r="L151" s="316"/>
      <c r="M151" s="316"/>
      <c r="N151" s="316"/>
      <c r="O151" s="316"/>
      <c r="P151" s="316"/>
    </row>
    <row r="152" spans="3:16" ht="11.25"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</row>
    <row r="153" spans="3:16" ht="11.25"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6"/>
      <c r="P153" s="316"/>
    </row>
    <row r="154" spans="3:16" ht="11.25"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</row>
    <row r="155" spans="3:16" ht="11.25">
      <c r="C155" s="316"/>
      <c r="D155" s="316"/>
      <c r="E155" s="316"/>
      <c r="F155" s="316"/>
      <c r="G155" s="316"/>
      <c r="H155" s="316"/>
      <c r="I155" s="316"/>
      <c r="J155" s="316"/>
      <c r="K155" s="316"/>
      <c r="L155" s="316"/>
      <c r="M155" s="316"/>
      <c r="N155" s="316"/>
      <c r="O155" s="316"/>
      <c r="P155" s="316"/>
    </row>
    <row r="156" spans="3:16" ht="11.25">
      <c r="C156" s="316"/>
      <c r="D156" s="316"/>
      <c r="E156" s="316"/>
      <c r="F156" s="316"/>
      <c r="G156" s="316"/>
      <c r="H156" s="316"/>
      <c r="I156" s="316"/>
      <c r="J156" s="316"/>
      <c r="K156" s="316"/>
      <c r="L156" s="316"/>
      <c r="M156" s="316"/>
      <c r="N156" s="316"/>
      <c r="O156" s="316"/>
      <c r="P156" s="316"/>
    </row>
    <row r="157" spans="3:16" ht="11.25"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</row>
    <row r="158" spans="3:16" ht="11.25"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</row>
    <row r="159" spans="3:16" ht="11.25"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</row>
    <row r="160" spans="3:16" ht="11.25"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</row>
  </sheetData>
  <sheetProtection selectLockedCells="1" selectUnlockedCells="1"/>
  <mergeCells count="8">
    <mergeCell ref="A7:P7"/>
    <mergeCell ref="C8:G8"/>
    <mergeCell ref="A9:P9"/>
    <mergeCell ref="E82:J82"/>
    <mergeCell ref="M2:O2"/>
    <mergeCell ref="M3:P3"/>
    <mergeCell ref="M4:P4"/>
    <mergeCell ref="A6:P6"/>
  </mergeCells>
  <conditionalFormatting sqref="B17:G18 B20:G20 B22:G23 B25:G26 B31:G32 B34:G34 B36:B57 B67:B80 C33:C34 C36:G80 I17:L18 I20:L20 I22:L23 I25:L26 I31:L32 I34:L34 I36:L57 I69:L80 N17:P18 N20:P20 N22:P23 N25:P26 N31:P32 N34:P34 N36:P57 N69:P80 R17">
    <cfRule type="cellIs" priority="1" dxfId="0" operator="equal" stopIfTrue="1">
      <formula>0</formula>
    </cfRule>
  </conditionalFormatting>
  <conditionalFormatting sqref="A27:P27">
    <cfRule type="cellIs" priority="2" dxfId="1" operator="greaterThan" stopIfTrue="1">
      <formula>0</formula>
    </cfRule>
  </conditionalFormatting>
  <conditionalFormatting sqref="B2:B5">
    <cfRule type="cellIs" priority="3" dxfId="2" operator="equal" stopIfTrue="1">
      <formula>0</formula>
    </cfRule>
  </conditionalFormatting>
  <printOptions horizontalCentered="1"/>
  <pageMargins left="0.43333333333333335" right="0.15763888888888888" top="0.4701388888888889" bottom="0.19652777777777777" header="0.5118055555555555" footer="0.5118055555555555"/>
  <pageSetup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Davidiuk</cp:lastModifiedBy>
  <dcterms:modified xsi:type="dcterms:W3CDTF">2011-08-25T09:47:20Z</dcterms:modified>
  <cp:category/>
  <cp:version/>
  <cp:contentType/>
  <cp:contentStatus/>
</cp:coreProperties>
</file>